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https://jamescookuniversity-my.sharepoint.com/personal/xjc01613_jcu_edu_au/Documents/Documents/2027 SSAF/"/>
    </mc:Choice>
  </mc:AlternateContent>
  <xr:revisionPtr revIDLastSave="2" documentId="8_{0A29C922-CBAF-4F4C-97D3-E4D60C4A4FAA}" xr6:coauthVersionLast="47" xr6:coauthVersionMax="47" xr10:uidLastSave="{CACBB4CC-27D7-4915-A931-53904DB150ED}"/>
  <bookViews>
    <workbookView xWindow="14700" yWindow="-21600" windowWidth="26010" windowHeight="20985" tabRatio="677" xr2:uid="{00000000-000D-0000-FFFF-FFFF00000000}"/>
  </bookViews>
  <sheets>
    <sheet name="Summary" sheetId="1" r:id="rId1"/>
    <sheet name="Explanatory Notes" sheetId="16" r:id="rId2"/>
    <sheet name="Representation" sheetId="2" r:id="rId3"/>
    <sheet name="Advocacy" sheetId="3" r:id="rId4"/>
    <sheet name="Events &amp; Food &amp; Drinks Students" sheetId="14" r:id="rId5"/>
    <sheet name="Student Welfare Projects" sheetId="15" r:id="rId6"/>
    <sheet name="Clubs &amp; Societies Grants &amp; Ins" sheetId="13" r:id="rId7"/>
    <sheet name="Sport &amp; Rec Operations" sheetId="4" r:id="rId8"/>
    <sheet name=" Sport Competitions &amp; Activitie" sheetId="12" r:id="rId9"/>
    <sheet name="Media Marketig &amp; Comms" sheetId="5" r:id="rId10"/>
    <sheet name="Management &amp; Administration" sheetId="9" r:id="rId11"/>
    <sheet name="Refit  Relocate Offices" sheetId="8" r:id="rId12"/>
  </sheets>
  <definedNames>
    <definedName name="_xlnm.Print_Area" localSheetId="8">' Sport Competitions &amp; Activitie'!$A$1:$L$28</definedName>
    <definedName name="_xlnm.Print_Area" localSheetId="3">Advocacy!$A$2:$K$37</definedName>
    <definedName name="_xlnm.Print_Area" localSheetId="6">'Clubs &amp; Societies Grants &amp; Ins'!$A$1:$N$8</definedName>
    <definedName name="_xlnm.Print_Area" localSheetId="4">'Events &amp; Food &amp; Drinks Students'!$A$1:$O$15</definedName>
    <definedName name="_xlnm.Print_Area" localSheetId="1">'Explanatory Notes'!$A$1:$D$51</definedName>
    <definedName name="_xlnm.Print_Area" localSheetId="10">'Management &amp; Administration'!$A$1:$K$26</definedName>
    <definedName name="_xlnm.Print_Area" localSheetId="9">'Media Marketig &amp; Comms'!$A$1:$K$23</definedName>
    <definedName name="_xlnm.Print_Area" localSheetId="11">'Refit  Relocate Offices'!$A$1:$K$13</definedName>
    <definedName name="_xlnm.Print_Area" localSheetId="2">Representation!$A$1:$N$37</definedName>
    <definedName name="_xlnm.Print_Area" localSheetId="7">'Sport &amp; Rec Operations'!$A$1:$O$39</definedName>
    <definedName name="_xlnm.Print_Area" localSheetId="5">'Student Welfare Projects'!$A$1:$E$18</definedName>
    <definedName name="_xlnm.Print_Area" localSheetId="0">Summary!$A$1:$Q$20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3" i="3" l="1"/>
  <c r="D49" i="16" l="1"/>
  <c r="B49" i="16"/>
  <c r="C18" i="15"/>
  <c r="D9" i="1"/>
  <c r="B38" i="4"/>
  <c r="D19" i="16"/>
  <c r="B9" i="9"/>
  <c r="B35" i="2"/>
  <c r="B16" i="2"/>
  <c r="B17" i="2" s="1"/>
  <c r="D16" i="2"/>
  <c r="D17" i="2" s="1"/>
  <c r="D8" i="13"/>
  <c r="D35" i="2"/>
  <c r="B24" i="9"/>
  <c r="B13" i="8"/>
  <c r="D13" i="1" s="1"/>
  <c r="B45" i="16" l="1"/>
  <c r="D37" i="2"/>
  <c r="D10" i="1"/>
  <c r="B27" i="12"/>
  <c r="B25" i="12"/>
  <c r="B16" i="12"/>
  <c r="B8" i="12"/>
  <c r="B33" i="4"/>
  <c r="B20" i="4"/>
  <c r="B21" i="5"/>
  <c r="B23" i="5" s="1"/>
  <c r="D11" i="1" s="1"/>
  <c r="B7" i="5"/>
  <c r="B4" i="5"/>
  <c r="B5" i="9"/>
  <c r="B26" i="9" s="1"/>
  <c r="D12" i="1" s="1"/>
  <c r="F18" i="1"/>
  <c r="B37" i="2"/>
  <c r="D4" i="1" s="1"/>
  <c r="B4" i="16" s="1"/>
  <c r="D6" i="1"/>
  <c r="B11" i="16" s="1"/>
  <c r="D7" i="1"/>
  <c r="B12" i="16" s="1"/>
  <c r="E13" i="14"/>
  <c r="B7" i="14"/>
  <c r="B8" i="13"/>
  <c r="D8" i="1" s="1"/>
  <c r="D14" i="1"/>
  <c r="I16" i="2"/>
  <c r="I17" i="2" s="1"/>
  <c r="J16" i="2"/>
  <c r="J17" i="2" s="1"/>
  <c r="F17" i="2"/>
  <c r="H17" i="2"/>
  <c r="K17" i="2"/>
  <c r="L17" i="2"/>
  <c r="M17" i="2"/>
  <c r="B12" i="3"/>
  <c r="B15" i="16" l="1"/>
  <c r="D39" i="16"/>
  <c r="B39" i="16"/>
  <c r="B35" i="16"/>
  <c r="B30" i="16"/>
  <c r="B35" i="3"/>
  <c r="D5" i="1" l="1"/>
  <c r="D8" i="16"/>
  <c r="B8" i="16"/>
  <c r="E25" i="12"/>
  <c r="F35" i="2"/>
  <c r="E18" i="15" l="1"/>
  <c r="F14" i="1" s="1"/>
  <c r="F7" i="1" l="1"/>
  <c r="D13" i="8"/>
  <c r="F13" i="1" s="1"/>
  <c r="D45" i="16" s="1"/>
  <c r="E13" i="8"/>
  <c r="D24" i="9"/>
  <c r="D21" i="5"/>
  <c r="D23" i="5" s="1"/>
  <c r="D7" i="5"/>
  <c r="F6" i="1"/>
  <c r="L7" i="13"/>
  <c r="K7" i="13"/>
  <c r="J7" i="13"/>
  <c r="I7" i="13"/>
  <c r="H7" i="13"/>
  <c r="G8" i="13"/>
  <c r="F8" i="13"/>
  <c r="F8" i="1" s="1"/>
  <c r="D13" i="16" s="1"/>
  <c r="D33" i="4"/>
  <c r="D20" i="4"/>
  <c r="E20" i="4"/>
  <c r="D25" i="12" l="1"/>
  <c r="D16" i="12"/>
  <c r="D8" i="12"/>
  <c r="D27" i="12" l="1"/>
  <c r="F10" i="1" s="1"/>
  <c r="D34" i="16" s="1"/>
  <c r="D9" i="9" l="1"/>
  <c r="D26" i="9" s="1"/>
  <c r="F11" i="1"/>
  <c r="D35" i="16" s="1"/>
  <c r="F33" i="4"/>
  <c r="D7" i="4"/>
  <c r="B7" i="4" s="1"/>
  <c r="D5" i="4"/>
  <c r="D4" i="4"/>
  <c r="B4" i="4" s="1"/>
  <c r="D33" i="3"/>
  <c r="D5" i="3"/>
  <c r="D6" i="3" s="1"/>
  <c r="D7" i="3" s="1"/>
  <c r="D4" i="3"/>
  <c r="F37" i="2"/>
  <c r="F4" i="1" s="1"/>
  <c r="D2" i="16" s="1"/>
  <c r="H35" i="2"/>
  <c r="I35" i="2"/>
  <c r="E22" i="3"/>
  <c r="E33" i="3" s="1"/>
  <c r="F22" i="3"/>
  <c r="F33" i="3" s="1"/>
  <c r="G22" i="3"/>
  <c r="G33" i="3" s="1"/>
  <c r="H22" i="3"/>
  <c r="H33" i="3" s="1"/>
  <c r="I22" i="3"/>
  <c r="I33" i="3" s="1"/>
  <c r="E12" i="3"/>
  <c r="H12" i="3"/>
  <c r="I12" i="3"/>
  <c r="J12" i="3"/>
  <c r="H33" i="4"/>
  <c r="I33" i="4"/>
  <c r="F20" i="4"/>
  <c r="G20" i="4"/>
  <c r="H20" i="4"/>
  <c r="I20" i="4"/>
  <c r="K20" i="4"/>
  <c r="L20" i="4"/>
  <c r="F10" i="4"/>
  <c r="H10" i="4"/>
  <c r="I10" i="4"/>
  <c r="L10" i="4"/>
  <c r="M10" i="4"/>
  <c r="N10" i="4"/>
  <c r="E21" i="5"/>
  <c r="E23" i="5" s="1"/>
  <c r="E7" i="5"/>
  <c r="E16" i="12"/>
  <c r="E8" i="12"/>
  <c r="G16" i="12"/>
  <c r="H16" i="12"/>
  <c r="I16" i="12"/>
  <c r="J16" i="12"/>
  <c r="F16" i="12"/>
  <c r="G8" i="12"/>
  <c r="H8" i="12"/>
  <c r="I8" i="12"/>
  <c r="J8" i="12"/>
  <c r="F8" i="12"/>
  <c r="H26" i="9"/>
  <c r="F24" i="9"/>
  <c r="G24" i="9"/>
  <c r="H24" i="9"/>
  <c r="I24" i="9"/>
  <c r="E24" i="9"/>
  <c r="F9" i="9"/>
  <c r="H9" i="9"/>
  <c r="I9" i="9"/>
  <c r="J9" i="9"/>
  <c r="E9" i="9"/>
  <c r="F13" i="8"/>
  <c r="H13" i="1" s="1"/>
  <c r="G13" i="8"/>
  <c r="I13" i="1" s="1"/>
  <c r="H13" i="8"/>
  <c r="J13" i="1" s="1"/>
  <c r="I13" i="8"/>
  <c r="K13" i="1" s="1"/>
  <c r="J13" i="8"/>
  <c r="G13" i="1"/>
  <c r="D6" i="4" l="1"/>
  <c r="B6" i="4" s="1"/>
  <c r="B5" i="4"/>
  <c r="E27" i="12"/>
  <c r="D11" i="3"/>
  <c r="D12" i="3" s="1"/>
  <c r="D35" i="3" s="1"/>
  <c r="G11" i="1"/>
  <c r="F38" i="4"/>
  <c r="G9" i="1" s="1"/>
  <c r="H38" i="4"/>
  <c r="H37" i="2"/>
  <c r="I26" i="9"/>
  <c r="F26" i="9"/>
  <c r="I38" i="4"/>
  <c r="I35" i="3"/>
  <c r="K5" i="1" s="1"/>
  <c r="H35" i="3"/>
  <c r="J5" i="1" s="1"/>
  <c r="E35" i="3"/>
  <c r="G5" i="1" s="1"/>
  <c r="K26" i="4"/>
  <c r="K33" i="4" s="1"/>
  <c r="B10" i="4" l="1"/>
  <c r="D10" i="4"/>
  <c r="D38" i="4" s="1"/>
  <c r="K6" i="4"/>
  <c r="L26" i="4"/>
  <c r="L33" i="4" s="1"/>
  <c r="L38" i="4" s="1"/>
  <c r="J9" i="1" s="1"/>
  <c r="D18" i="1" l="1"/>
  <c r="D19" i="1" s="1"/>
  <c r="B21" i="16"/>
  <c r="F9" i="1"/>
  <c r="D23" i="16" s="1"/>
  <c r="D25" i="16" s="1"/>
  <c r="F5" i="1"/>
  <c r="K8" i="4"/>
  <c r="K10" i="4" s="1"/>
  <c r="K38" i="4" s="1"/>
  <c r="I9" i="1" s="1"/>
  <c r="I37" i="2"/>
  <c r="H4" i="1" s="1"/>
  <c r="G21" i="5" l="1"/>
  <c r="G5" i="5"/>
  <c r="H21" i="5"/>
  <c r="H7" i="5"/>
  <c r="J27" i="4"/>
  <c r="H23" i="5" l="1"/>
  <c r="J11" i="1" s="1"/>
  <c r="G7" i="5"/>
  <c r="G23" i="5" s="1"/>
  <c r="I11" i="1" s="1"/>
  <c r="G11" i="3" l="1"/>
  <c r="G12" i="3" s="1"/>
  <c r="G35" i="3" s="1"/>
  <c r="I5" i="1" s="1"/>
  <c r="G6" i="9" l="1"/>
  <c r="G9" i="9" s="1"/>
  <c r="G26" i="9" s="1"/>
  <c r="J5" i="4" l="1"/>
  <c r="J6" i="4"/>
  <c r="J7" i="4"/>
  <c r="J13" i="4"/>
  <c r="J14" i="4"/>
  <c r="J15" i="4"/>
  <c r="J16" i="4"/>
  <c r="J17" i="4"/>
  <c r="J18" i="4"/>
  <c r="J19" i="4"/>
  <c r="J22" i="4"/>
  <c r="J23" i="4"/>
  <c r="J24" i="4"/>
  <c r="J25" i="4"/>
  <c r="J26" i="4"/>
  <c r="J28" i="4"/>
  <c r="J29" i="4"/>
  <c r="J30" i="4"/>
  <c r="J31" i="4"/>
  <c r="J32" i="4"/>
  <c r="J4" i="4"/>
  <c r="J33" i="4" l="1"/>
  <c r="J20" i="4"/>
  <c r="F11" i="3"/>
  <c r="F12" i="3" s="1"/>
  <c r="F35" i="3" s="1"/>
  <c r="H5" i="1" s="1"/>
  <c r="G8" i="4" l="1"/>
  <c r="J8" i="4" s="1"/>
  <c r="J10" i="4" s="1"/>
  <c r="J38" i="4" s="1"/>
  <c r="F5" i="5" l="1"/>
  <c r="F7" i="5" l="1"/>
  <c r="G10" i="4"/>
  <c r="I21" i="5" l="1"/>
  <c r="K22" i="2" l="1"/>
  <c r="K35" i="2" s="1"/>
  <c r="K37" i="2" s="1"/>
  <c r="J4" i="1" s="1"/>
  <c r="J16" i="1" s="1"/>
  <c r="G26" i="4" l="1"/>
  <c r="G33" i="4" l="1"/>
  <c r="G38" i="4" s="1"/>
  <c r="H9" i="1" s="1"/>
  <c r="F21" i="5" l="1"/>
  <c r="F23" i="5" s="1"/>
  <c r="H11" i="1" s="1"/>
  <c r="J22" i="2"/>
  <c r="J35" i="2" s="1"/>
  <c r="J37" i="2" s="1"/>
  <c r="I4" i="1" s="1"/>
  <c r="I16" i="1" s="1"/>
  <c r="H16" i="1" l="1"/>
  <c r="G42" i="4" l="1"/>
  <c r="I7" i="5" l="1"/>
  <c r="J7" i="5" l="1"/>
  <c r="J24" i="9" l="1"/>
  <c r="J26" i="9" s="1"/>
  <c r="J20" i="5"/>
  <c r="N25" i="4"/>
  <c r="N24" i="4"/>
  <c r="N23" i="4"/>
  <c r="N22" i="4"/>
  <c r="M26" i="4"/>
  <c r="M33" i="4" s="1"/>
  <c r="J28" i="3"/>
  <c r="J26" i="3"/>
  <c r="J23" i="3"/>
  <c r="J12" i="5" l="1"/>
  <c r="I12" i="5" l="1"/>
  <c r="L22" i="2"/>
  <c r="L35" i="2" s="1"/>
  <c r="L37" i="2" s="1"/>
  <c r="K4" i="1" s="1"/>
  <c r="M22" i="2"/>
  <c r="M35" i="2" l="1"/>
  <c r="M37" i="2" s="1"/>
  <c r="I23" i="5"/>
  <c r="K11" i="1" s="1"/>
  <c r="L13" i="1" l="1"/>
  <c r="J21" i="5" l="1"/>
  <c r="N26" i="4"/>
  <c r="N33" i="4" s="1"/>
  <c r="M18" i="4"/>
  <c r="M20" i="4" s="1"/>
  <c r="M38" i="4" s="1"/>
  <c r="N18" i="4"/>
  <c r="N20" i="4" s="1"/>
  <c r="J22" i="3"/>
  <c r="K16" i="1" l="1"/>
  <c r="K9" i="1"/>
  <c r="N38" i="4"/>
  <c r="L9" i="1" s="1"/>
  <c r="J33" i="3"/>
  <c r="J35" i="3" s="1"/>
  <c r="L5" i="1" s="1"/>
  <c r="L4" i="1"/>
  <c r="J23" i="5" l="1"/>
  <c r="L11" i="1" s="1"/>
  <c r="L16"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Karina Goacher</author>
  </authors>
  <commentList>
    <comment ref="H6" authorId="0" shapeId="0" xr:uid="{00000000-0006-0000-0200-000001000000}">
      <text>
        <r>
          <rPr>
            <b/>
            <sz val="9"/>
            <color indexed="81"/>
            <rFont val="Tahoma"/>
            <family val="2"/>
          </rPr>
          <t>Karina Goacher:</t>
        </r>
        <r>
          <rPr>
            <sz val="9"/>
            <color indexed="81"/>
            <rFont val="Tahoma"/>
            <family val="2"/>
          </rPr>
          <t xml:space="preserve">
Reduce back to 15 hours per week 
</t>
        </r>
        <r>
          <rPr>
            <b/>
            <sz val="9"/>
            <color indexed="81"/>
            <rFont val="Tahoma"/>
            <family val="2"/>
          </rPr>
          <t xml:space="preserve">
</t>
        </r>
        <r>
          <rPr>
            <b/>
            <sz val="12"/>
            <color indexed="81"/>
            <rFont val="Tahoma"/>
            <family val="2"/>
          </rPr>
          <t>NOTE - $44,534 for 15 hours per week to come from JCUB SSAF Allocation as it is not applied for in JCUSA application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Karina Goacher</author>
  </authors>
  <commentList>
    <comment ref="J3" authorId="0" shapeId="0" xr:uid="{00000000-0006-0000-0500-000003000000}">
      <text>
        <r>
          <rPr>
            <b/>
            <sz val="9"/>
            <color indexed="81"/>
            <rFont val="Tahoma"/>
            <family val="2"/>
          </rPr>
          <t>Karina Goacher:</t>
        </r>
        <r>
          <rPr>
            <sz val="9"/>
            <color indexed="81"/>
            <rFont val="Tahoma"/>
            <family val="2"/>
          </rPr>
          <t xml:space="preserve">
Removed</t>
        </r>
      </text>
    </comment>
    <comment ref="J4" authorId="0" shapeId="0" xr:uid="{00000000-0006-0000-0500-000004000000}">
      <text>
        <r>
          <rPr>
            <b/>
            <sz val="9"/>
            <color indexed="81"/>
            <rFont val="Tahoma"/>
            <family val="2"/>
          </rPr>
          <t>Karina Goacher:</t>
        </r>
        <r>
          <rPr>
            <sz val="9"/>
            <color indexed="81"/>
            <rFont val="Tahoma"/>
            <family val="2"/>
          </rPr>
          <t xml:space="preserve">
Only issued $30k in 2021</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Karina Goacher</author>
  </authors>
  <commentList>
    <comment ref="H24" authorId="0" shapeId="0" xr:uid="{00000000-0006-0000-0500-000002000000}">
      <text>
        <r>
          <rPr>
            <b/>
            <sz val="9"/>
            <color indexed="81"/>
            <rFont val="Tahoma"/>
            <family val="2"/>
          </rPr>
          <t>Karina Goacher:</t>
        </r>
        <r>
          <rPr>
            <sz val="9"/>
            <color indexed="81"/>
            <rFont val="Tahoma"/>
            <family val="2"/>
          </rPr>
          <t xml:space="preserve">
Remove completely</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Karina Goacher</author>
  </authors>
  <commentList>
    <comment ref="H5" authorId="0" shapeId="0" xr:uid="{00000000-0006-0000-0600-000001000000}">
      <text>
        <r>
          <rPr>
            <b/>
            <sz val="9"/>
            <color indexed="81"/>
            <rFont val="Tahoma"/>
            <family val="2"/>
          </rPr>
          <t>Karina Goacher:</t>
        </r>
        <r>
          <rPr>
            <sz val="9"/>
            <color indexed="81"/>
            <rFont val="Tahoma"/>
            <family val="2"/>
          </rPr>
          <t xml:space="preserve">
Remove Completely</t>
        </r>
      </text>
    </comment>
  </commentList>
</comments>
</file>

<file path=xl/sharedStrings.xml><?xml version="1.0" encoding="utf-8"?>
<sst xmlns="http://schemas.openxmlformats.org/spreadsheetml/2006/main" count="607" uniqueCount="452">
  <si>
    <t>2027 SSAF BID JCUSA SPPL</t>
  </si>
  <si>
    <t>SSAF CATEGORY</t>
  </si>
  <si>
    <t>SSAF CATEGORY #</t>
  </si>
  <si>
    <t>Descriptor 2027</t>
  </si>
  <si>
    <t>2027 BID</t>
  </si>
  <si>
    <t>2027 NOTES</t>
  </si>
  <si>
    <t>2026 APPROVED SSAF</t>
  </si>
  <si>
    <t>2025 Bid</t>
  </si>
  <si>
    <t>2024 Bid</t>
  </si>
  <si>
    <t>2023 Bid</t>
  </si>
  <si>
    <t>2022 Bid</t>
  </si>
  <si>
    <t>2021 Bid</t>
  </si>
  <si>
    <t>2020 Bid</t>
  </si>
  <si>
    <t>Comments for 2024:</t>
  </si>
  <si>
    <t>2026 Comments</t>
  </si>
  <si>
    <t>Student Representation</t>
  </si>
  <si>
    <t>Student Council Honaraiums, Election and Affliations</t>
  </si>
  <si>
    <t>JCUSA President Request</t>
  </si>
  <si>
    <t>Student Council, Election and Affliations</t>
  </si>
  <si>
    <t>Student Advocacy Services</t>
  </si>
  <si>
    <t>Less one Position</t>
  </si>
  <si>
    <t>The 2025 figure is based on 3.4 FTE Advocates. JCUB to contribute for 60% of JCUB Advocate (approx $70k)</t>
  </si>
  <si>
    <t xml:space="preserve">Student Advocates </t>
  </si>
  <si>
    <t>Student Events</t>
  </si>
  <si>
    <t>Evenst held on Campus and on line for Students</t>
  </si>
  <si>
    <t>Food and Drinks Students</t>
  </si>
  <si>
    <t>Food and Drink provided free to stdudents at events</t>
  </si>
  <si>
    <t>Clubs &amp; Societies</t>
  </si>
  <si>
    <t>Grants and Insurance</t>
  </si>
  <si>
    <t>Student Sport and  Recreation Operations</t>
  </si>
  <si>
    <t>2a</t>
  </si>
  <si>
    <t xml:space="preserve">Sports &amp; Recreation </t>
  </si>
  <si>
    <t xml:space="preserve">Increase for equity between Campuses in pay rate and to bring Programs officer under SSAF that has previously been JCUSA funded but works on SSAF activities/events. </t>
  </si>
  <si>
    <t>Sport and Recration Competitions &amp; Activities</t>
  </si>
  <si>
    <t>Student Media, Marketing, and Communications</t>
  </si>
  <si>
    <t>Events and Communications Officer website, licences and media</t>
  </si>
  <si>
    <t>Management and Administration</t>
  </si>
  <si>
    <t>As required MOA and SLAs</t>
  </si>
  <si>
    <t>Office Refit / Relocation</t>
  </si>
  <si>
    <t>Refit/relocate JCUSA and SPPl Offices</t>
  </si>
  <si>
    <t>Not completed 2026</t>
  </si>
  <si>
    <t>New laptop for GM &amp; Finance Officer</t>
  </si>
  <si>
    <t>Capital Allocation</t>
  </si>
  <si>
    <t>Student Welfare Projects</t>
  </si>
  <si>
    <t>Period Positivty Program.  Student Op Shop Food Bank</t>
  </si>
  <si>
    <t>Period Positivity Program</t>
  </si>
  <si>
    <t>Orientation Week/s Market Days Labour &amp; Admin</t>
  </si>
  <si>
    <t>Total SSAF BID 2027</t>
  </si>
  <si>
    <t>Total SSAF BID 2026</t>
  </si>
  <si>
    <t>PLUS ADDITIONAL POST BID APPROVED *</t>
  </si>
  <si>
    <t>* Field Lighting, Gym Equipment, Period Pos Project, Regional &amp; Remote Project</t>
  </si>
  <si>
    <t>TOTAL BID 2027</t>
  </si>
  <si>
    <t>APPROVED BID 2026</t>
  </si>
  <si>
    <t>Increase</t>
  </si>
  <si>
    <t>4% approx</t>
  </si>
  <si>
    <t>Summary Notes</t>
  </si>
  <si>
    <t>2027 Bid</t>
  </si>
  <si>
    <t xml:space="preserve"> Explanation</t>
  </si>
  <si>
    <t>President's notes:</t>
  </si>
  <si>
    <t>a modestly increased and differentiated Council honorarium structure;</t>
  </si>
  <si>
    <t>Training and Conferences increased from $5,000 to $8,000;</t>
  </si>
  <si>
    <t>minimal $200 provisions for stationery and WHS;</t>
  </si>
  <si>
    <t>Clubs and Societies grants retained at $120,000; </t>
  </si>
  <si>
    <t>Clubs and Societies shared expenses increased from $1,000 to $2,500.</t>
  </si>
  <si>
    <t>Saving of 1 Position (Cairns Advocate)</t>
  </si>
  <si>
    <t>Est 6% Salary Increase to EA Positions</t>
  </si>
  <si>
    <t>Increase in BNE Advocate cost now fully funded by SPPL SSAf wothout JCUB contribution</t>
  </si>
  <si>
    <t>minor Increase food costs</t>
  </si>
  <si>
    <t>Re-establishes club induction and updates governance, grant, acquittal and executive handover resources.</t>
  </si>
  <si>
    <t>Increased Grants budget supports growing club demand, with stronger criteria, reporting and public grant summaries to improve equity and transparency.</t>
  </si>
  <si>
    <t>Supports replacement, repair and accountable management of shared equipment used by affiliated clubs.</t>
  </si>
  <si>
    <t>Insurance estimate pending confirmation of actual premiums, coverage and any overlap with other insurance arrangements.</t>
  </si>
  <si>
    <t>New Position - Clubs and Socieies , Compliance Officer</t>
  </si>
  <si>
    <t>(saving in Cns Admin Role)</t>
  </si>
  <si>
    <t>est 6% EA annual salary increases</t>
  </si>
  <si>
    <t>Repairs to Tennis Courts -conversion /addition of PickleBall Court</t>
  </si>
  <si>
    <t>Net Increase</t>
  </si>
  <si>
    <t>less saving in Cns Admin</t>
  </si>
  <si>
    <t>Hosting of Indigenous National - HOST SSAF Contribution</t>
  </si>
  <si>
    <t>Increase Social Sport for Students</t>
  </si>
  <si>
    <t>Re-actiation of E Sports</t>
  </si>
  <si>
    <t>Student Experience Program</t>
  </si>
  <si>
    <t>Expansion of Cairns Gunarra Cup - sport for on campus student residents</t>
  </si>
  <si>
    <t>less equipment replacement ($22 000 in 2026)</t>
  </si>
  <si>
    <t>Savings in some sports programs</t>
  </si>
  <si>
    <t>JCUSA Membership drive</t>
  </si>
  <si>
    <t>Social Media</t>
  </si>
  <si>
    <t>Website refresh and hosting</t>
  </si>
  <si>
    <t>6% Ea Salary Increase to EA Positions</t>
  </si>
  <si>
    <t>Conversion of Perm Part Time Finance Officer to FTE</t>
  </si>
  <si>
    <t>50% Finance Admin Assistant (new Role)</t>
  </si>
  <si>
    <t>Staff Entitlements - Redundancies/Leave Provisions - $100 000</t>
  </si>
  <si>
    <t>Office Refurb/Relocation Not done in 2026 Seperate SPPL and JCUSA Spaces</t>
  </si>
  <si>
    <t>Expansion of Period Positivity Program to Mackay and Cns CBD campus</t>
  </si>
  <si>
    <t>Creation of a Student Food Bank and Op-Shop in colaboration with Student Services and JCUSA</t>
  </si>
  <si>
    <t>JCUSA Student Representation</t>
  </si>
  <si>
    <t>SSAF Cat: 2 (a - f)</t>
  </si>
  <si>
    <t>Honorairiums</t>
  </si>
  <si>
    <t>2027 Notes</t>
  </si>
  <si>
    <t>2027 President  BID</t>
  </si>
  <si>
    <t>Presidents Notes</t>
  </si>
  <si>
    <t>PRESIDENT REQUEST</t>
  </si>
  <si>
    <t>Management and Council Comments</t>
  </si>
  <si>
    <t xml:space="preserve">President </t>
  </si>
  <si>
    <t>Modest indexation for principal representative role, with final figure deferred due to conflict sensitivity.</t>
  </si>
  <si>
    <t>Vice-President</t>
  </si>
  <si>
    <t>Increase reflects expected stronger role in continuity, Council coordination and governance follow-through.</t>
  </si>
  <si>
    <t>Treasurer</t>
  </si>
  <si>
    <t>Recognises increased financial oversight, governance and accountability responsibilities.</t>
  </si>
  <si>
    <t>Secretary</t>
  </si>
  <si>
    <t>Recognises increased responsibility for governance, records, meetings and Council continuity.</t>
  </si>
  <si>
    <t>Campus Officer TSV</t>
  </si>
  <si>
    <t>Recognises increased responsibility for campus engagement and local student representation.</t>
  </si>
  <si>
    <t>Campus Officer CNS</t>
  </si>
  <si>
    <t>Recognises increased responsibility for campus engagement, parity and local student representation.</t>
  </si>
  <si>
    <t>Womens Officer</t>
  </si>
  <si>
    <t>Modest indexation while the portfolio committee model continues to mature.</t>
  </si>
  <si>
    <t>Equity and Diversity Officer</t>
  </si>
  <si>
    <t>Indigenous Officer</t>
  </si>
  <si>
    <t>Post Graduate Officer</t>
  </si>
  <si>
    <t>International Officer</t>
  </si>
  <si>
    <t>Environmental and Sustainability Officer</t>
  </si>
  <si>
    <t>Wages Slippage 10%</t>
  </si>
  <si>
    <t>This assumes not all roles will fill over year</t>
  </si>
  <si>
    <t>TOTAL Honorariums</t>
  </si>
  <si>
    <t>Student Council Operating Costs</t>
  </si>
  <si>
    <t xml:space="preserve">Phone </t>
  </si>
  <si>
    <t>-</t>
  </si>
  <si>
    <t>Nil allocation as councillors do not currently access or require a dedicated phone service.</t>
  </si>
  <si>
    <t>Printing &amp; Stationery</t>
  </si>
  <si>
    <t>Minimal allowance for unforeseen Council, governance and committee materials.</t>
  </si>
  <si>
    <t>Computer Expenses (2 x IT Service agrmt)</t>
  </si>
  <si>
    <t>Retains established IT support costs for Council equipment.</t>
  </si>
  <si>
    <t>JCU IT Service agreement x 2 council computers</t>
  </si>
  <si>
    <t>Audit Fees</t>
  </si>
  <si>
    <t>complex 2025 Audit increased costs</t>
  </si>
  <si>
    <t>Retains GM estimate for audit and compliance costs arising from current financial complexity.</t>
  </si>
  <si>
    <t>Increase here as it will be separate to SPPL</t>
  </si>
  <si>
    <t>Training &amp; Conferences</t>
  </si>
  <si>
    <t>Increase supports representative capability, leadership development and sector learning</t>
  </si>
  <si>
    <t xml:space="preserve">Increase to allow involvement at national conferences and events </t>
  </si>
  <si>
    <t>Elections</t>
  </si>
  <si>
    <t>Media costs</t>
  </si>
  <si>
    <t>Retains GM estimate for electoral administration and democratic process costs.</t>
  </si>
  <si>
    <t>Cost of the electoral officer</t>
  </si>
  <si>
    <t xml:space="preserve">Council Travel </t>
  </si>
  <si>
    <t>Supports approved cross-campus representation, training and student engagement duties.</t>
  </si>
  <si>
    <t>Travel for council for induction and other rep duties</t>
  </si>
  <si>
    <t xml:space="preserve">Affiliation Fees Student Voice </t>
  </si>
  <si>
    <t>Maintains SVA access while strengthening uptake, promotion and knowledge-sharing across Council and clubs.</t>
  </si>
  <si>
    <t>Insurance</t>
  </si>
  <si>
    <t>Retains GM estimate subject to confirmation of coverage and avoidance of duplication.</t>
  </si>
  <si>
    <t>JCUSA Association Insurane NOT CLUBS AND SOCIETIES</t>
  </si>
  <si>
    <t>Legal Fees</t>
  </si>
  <si>
    <t>Revision of constitution and regs planned</t>
  </si>
  <si>
    <t>Provides targeted legal review of high-level governance documents and exceptional compliance matters.</t>
  </si>
  <si>
    <t>Student Council Induction &amp; Training</t>
  </si>
  <si>
    <t>Travel</t>
  </si>
  <si>
    <t>Strong increase to address role clarity, handover, governance literacy and Council effectiveness.</t>
  </si>
  <si>
    <t>Critical for new council to understand the scope of their engagement &amp; proper planning for 2025</t>
  </si>
  <si>
    <t>Awareness Campaigns &amp; events held by councillors</t>
  </si>
  <si>
    <t>Supports joint student-facing awareness activities while preserving councillor and committee participation.</t>
  </si>
  <si>
    <t>Councillor events including Stress Less on both Campuses for SP1 &amp; SP2, IDAHOBIT</t>
  </si>
  <si>
    <t>Miscellaneous (Shirts, Merch)</t>
  </si>
  <si>
    <t>Provides controlled contingency for unforeseen Council costs not reasonably classified elsewhere.</t>
  </si>
  <si>
    <t>Memberships Shirts</t>
  </si>
  <si>
    <t>WH&amp;S Expense</t>
  </si>
  <si>
    <t>Minimal contingency for minor safety and compliance needs arising from Council activity.</t>
  </si>
  <si>
    <t>Retain</t>
  </si>
  <si>
    <t>TOTAL Student Council Operating Costs</t>
  </si>
  <si>
    <t xml:space="preserve">TOTAL STUDENT REPRESENTATION </t>
  </si>
  <si>
    <t>JCUSA Student Advocacy and Welfare</t>
  </si>
  <si>
    <t>SSAF Cat: 17</t>
  </si>
  <si>
    <t>Position</t>
  </si>
  <si>
    <t>2026 BID</t>
  </si>
  <si>
    <t>Management and Council Comments  2025</t>
  </si>
  <si>
    <t xml:space="preserve">Student Advocacy Officer (Townsville)  </t>
  </si>
  <si>
    <t>Est 6% inc EA dictated</t>
  </si>
  <si>
    <t>Madelaine Keogh</t>
  </si>
  <si>
    <t xml:space="preserve">Student Advocacy Officer (Townsville) </t>
  </si>
  <si>
    <t>Self Fund 2020</t>
  </si>
  <si>
    <t>Catherine Wyle</t>
  </si>
  <si>
    <t xml:space="preserve">Student Advocacy Officer (Brisbane) </t>
  </si>
  <si>
    <t>Bne Advocate gian Corpuz 100% paid by SPPL</t>
  </si>
  <si>
    <t>Student Advocacy Officer (Cairns)</t>
  </si>
  <si>
    <t>Not Required</t>
  </si>
  <si>
    <t>Position unfilled mid 2025</t>
  </si>
  <si>
    <t>Student Advocacy Officer (Gian - portion not covered by JCUB)</t>
  </si>
  <si>
    <t xml:space="preserve">Admin support staff for advocacy </t>
  </si>
  <si>
    <t>50% charged to Mgt and Admin budget. EA position est 6% inc 2027Admin &amp; Support Officer</t>
  </si>
  <si>
    <t>now included in Mgt &amp; Admin tab</t>
  </si>
  <si>
    <t xml:space="preserve">Staff Development </t>
  </si>
  <si>
    <t>EA requirment $1000 x 3</t>
  </si>
  <si>
    <t>Wages Backpay due to incorect CPI Calculation</t>
  </si>
  <si>
    <t xml:space="preserve">TOTAL Advocacy Staff Costs </t>
  </si>
  <si>
    <t>Operating Costs</t>
  </si>
  <si>
    <t xml:space="preserve">Operating </t>
  </si>
  <si>
    <t xml:space="preserve">Misc Offcic Expenses - Printing, Stationery, phone, </t>
  </si>
  <si>
    <t xml:space="preserve"> -Stationery and Photocopying</t>
  </si>
  <si>
    <t>Database &amp; Case Management Subscription</t>
  </si>
  <si>
    <t xml:space="preserve"> - Computers and Registers</t>
  </si>
  <si>
    <t>Advocacy campaigns</t>
  </si>
  <si>
    <t>Regional and Remote promotion and visits</t>
  </si>
  <si>
    <t xml:space="preserve"> -Phone &amp; Fax</t>
  </si>
  <si>
    <t>Travel &amp; Accom - Advocates</t>
  </si>
  <si>
    <t>To regional remote and Bne</t>
  </si>
  <si>
    <t xml:space="preserve"> -Printing Expenses</t>
  </si>
  <si>
    <t xml:space="preserve"> -Minor Asset Purchases</t>
  </si>
  <si>
    <t xml:space="preserve"> -WH&amp;S Expenses</t>
  </si>
  <si>
    <t>1% of wage costs</t>
  </si>
  <si>
    <t>JCUB application</t>
  </si>
  <si>
    <t>Staff Development Cns Support Officer</t>
  </si>
  <si>
    <t>Code 360- Advocate Database. Based on 2023 costs.</t>
  </si>
  <si>
    <t>Representation of all students on Campus, Raise awareness of student relevant issues</t>
  </si>
  <si>
    <t>Advocacy operating Costs Total</t>
  </si>
  <si>
    <t>Total Advocacy Costs</t>
  </si>
  <si>
    <t>Events For Students &amp; Food and Drink</t>
  </si>
  <si>
    <t>Tsv</t>
  </si>
  <si>
    <t>Cns</t>
  </si>
  <si>
    <t>totals</t>
  </si>
  <si>
    <t>SSAF Cat: 1, 2 (c,e &amp; f) 3, 6, 20</t>
  </si>
  <si>
    <t>Events</t>
  </si>
  <si>
    <t>20226 BID</t>
  </si>
  <si>
    <t>Details</t>
  </si>
  <si>
    <t>Orientation Weeks</t>
  </si>
  <si>
    <t>O Weeks, Market Days, Welcome Breakfasts,Social Activities</t>
  </si>
  <si>
    <t>O Weeks x 3</t>
  </si>
  <si>
    <t>g with equip</t>
  </si>
  <si>
    <t>Staff and Casual Labour, Hire Equipment</t>
  </si>
  <si>
    <t>Specific Student Events</t>
  </si>
  <si>
    <t>Advocacy Outreach, Survive and Thrive, Stress Less, RU OK Day, IDAHOBIT Live broadcast events</t>
  </si>
  <si>
    <t>Markets Days 2</t>
  </si>
  <si>
    <t>Total Event Costs</t>
  </si>
  <si>
    <t>Stress Less</t>
  </si>
  <si>
    <t>Food and Drink on Campus</t>
  </si>
  <si>
    <t>Above events plus Donut/Food Days planned through year</t>
  </si>
  <si>
    <t>Sub Total</t>
  </si>
  <si>
    <t>Free breakfast. Pancake Days, Event Catering</t>
  </si>
  <si>
    <t>Providing Food and Drink on Campus</t>
  </si>
  <si>
    <t>SSAF Cat: 6</t>
  </si>
  <si>
    <t>Project</t>
  </si>
  <si>
    <t>Detail</t>
  </si>
  <si>
    <t>Purchase and Distribution of Period Positivity Products</t>
  </si>
  <si>
    <t>Purchase of Products</t>
  </si>
  <si>
    <t>Tsv and Cns Campuses</t>
  </si>
  <si>
    <t>CasualStaff @ 5hrs/week Tsv and Cns Inclusive</t>
  </si>
  <si>
    <t>Administration</t>
  </si>
  <si>
    <t>Mackay &amp; Cns CBD Campuses Service</t>
  </si>
  <si>
    <t>Expanding to Mackay Campuses and Cairns CBD campus</t>
  </si>
  <si>
    <t>Establishment of a Student Op -Shop / Food Bank</t>
  </si>
  <si>
    <t>Colaboration -JCUSA and Student Services</t>
  </si>
  <si>
    <t>Establishment Costs</t>
  </si>
  <si>
    <t>Casual Staff</t>
  </si>
  <si>
    <t>Total Welfare Projects</t>
  </si>
  <si>
    <t xml:space="preserve">Grants for JCUSA Clubs, Societies, Affiliated Assocations </t>
  </si>
  <si>
    <t>SSAF Cat: 2 &amp; 3</t>
  </si>
  <si>
    <t xml:space="preserve"> Clubs, Societies and Associations</t>
  </si>
  <si>
    <t>Notes 2027</t>
  </si>
  <si>
    <t>2025 Approved Bid</t>
  </si>
  <si>
    <t>2026 Notes</t>
  </si>
  <si>
    <t xml:space="preserve"> Clubs Development</t>
  </si>
  <si>
    <t xml:space="preserve">Used to assist clubs to affiliationand formation - supporting events </t>
  </si>
  <si>
    <t xml:space="preserve">Increase due to increase in Clubs/Societies affiliating in 2023 &amp; increase in grant applications. </t>
  </si>
  <si>
    <t>Grants for Clubs, Societies, Affiliated Associations</t>
  </si>
  <si>
    <t>More clubs affiliated and created</t>
  </si>
  <si>
    <t>Supports growing club demand, with stronger criteria, reporting and public grant summaries to improve equity and transparency.</t>
  </si>
  <si>
    <t xml:space="preserve">For BBQ Packs, BBQ maintenance, minor asset purchases such as Eskies and Water coolers, speaker systems for club use - reduce due to increase in grant request. </t>
  </si>
  <si>
    <t>There was insufficient amounts for the grants this year. However, the plan for 2026 grants is to only have a single round not two.</t>
  </si>
  <si>
    <t>Clubs and Soc Expenses</t>
  </si>
  <si>
    <t xml:space="preserve">Insurance - increase due to significantly higher oncosting from JCU in 2023. </t>
  </si>
  <si>
    <t>Eskies are starting to age. Some may require replacing. The BBQ will also likely require replacing.</t>
  </si>
  <si>
    <t>Retains GM estimate pending confirmation of actual premiums, coverage and any overlap with other insurance arrangements.</t>
  </si>
  <si>
    <t>This could be less, depending on how much the insurance cost is. The year of 2025 was approx $2100</t>
  </si>
  <si>
    <t>TOTAL</t>
  </si>
  <si>
    <t>Student Sport and Recreation Operations</t>
  </si>
  <si>
    <t>SSAF CAT: 2, 3, 6,</t>
  </si>
  <si>
    <t>2027  Notes</t>
  </si>
  <si>
    <t>S&amp;R Mgr Est</t>
  </si>
  <si>
    <t>2026 Details</t>
  </si>
  <si>
    <t>Sports and Recreation Manager (Tsv)</t>
  </si>
  <si>
    <t>EA Position est 6% inc 2027</t>
  </si>
  <si>
    <t>Jason Conn</t>
  </si>
  <si>
    <t>Sports and Recreation Operations Coordinator (Tsv)</t>
  </si>
  <si>
    <t>EA Position est 6% inc 2028</t>
  </si>
  <si>
    <t>Vince Gardiner</t>
  </si>
  <si>
    <t xml:space="preserve">Sport and Rec Programs &amp; Competitions Officer (Tsv) </t>
  </si>
  <si>
    <t>EA Position est 6% inc 2029</t>
  </si>
  <si>
    <t>Courtney Fitzgerald</t>
  </si>
  <si>
    <t>Sports and Recreation Officer (Cns)</t>
  </si>
  <si>
    <t>EA Position est 6% inc 2030</t>
  </si>
  <si>
    <t>Chaim Taylor</t>
  </si>
  <si>
    <t>Clubs &amp; Complaiance Officer</t>
  </si>
  <si>
    <t>New Role to facilitate Clubs and Societies coordination, E sports facility activation and online student engagement. Admin lead for the clubs and societies committee and training for club executives, grant and booking coordination (venues and rooms on campus). Development of the role to incorporate JCU UniLife WHS and complience requirements admin and implementation. Offset by savings on Cairns Admin role.</t>
  </si>
  <si>
    <t>Wages Backpay</t>
  </si>
  <si>
    <t xml:space="preserve">Wages Slippage </t>
  </si>
  <si>
    <t>TOTAL Sports and Rec. Staff</t>
  </si>
  <si>
    <t>JCU IT costs x 3 Tsv, x 1 Cns computer</t>
  </si>
  <si>
    <t xml:space="preserve"> -Printing Expenses </t>
  </si>
  <si>
    <t>Flyers and Business cards</t>
  </si>
  <si>
    <t xml:space="preserve"> - Lease Exp (photocopier)</t>
  </si>
  <si>
    <t>50% of Printer Lease Costs - Printer in Fitness Reception area</t>
  </si>
  <si>
    <t>reduce again from 2022</t>
  </si>
  <si>
    <t>Operating Subtotal</t>
  </si>
  <si>
    <t>Staff Development  Manager (Tsv)</t>
  </si>
  <si>
    <t>Staff Development  Officer (Tsv)</t>
  </si>
  <si>
    <t>Staff Development  Programs Officer (Tsv)</t>
  </si>
  <si>
    <t>Staff Development  Officer (Cns)</t>
  </si>
  <si>
    <t>Vehicle costs</t>
  </si>
  <si>
    <t>Estimated 2023 cost</t>
  </si>
  <si>
    <t>AUS Affiliation</t>
  </si>
  <si>
    <t xml:space="preserve">Increase due to change in fee structure resulting in higher cost to us. Email advised new fee. </t>
  </si>
  <si>
    <t>Repairs &amp; Maintenance</t>
  </si>
  <si>
    <t>New approval in Supp Bids (no further to be approved)</t>
  </si>
  <si>
    <t>Waste</t>
  </si>
  <si>
    <t>50% Actual waste removal costs for bin at fitness centre.</t>
  </si>
  <si>
    <t xml:space="preserve">Membership Data Base </t>
  </si>
  <si>
    <t xml:space="preserve">Administrate Social Sport - Fusesport, Software for Sports Draws - Increase due to increase in cost. Based on 2023 figures </t>
  </si>
  <si>
    <t>TOTAL Operating Costs</t>
  </si>
  <si>
    <t>Facilities Upgrade</t>
  </si>
  <si>
    <t>(in conjunction with Estates)</t>
  </si>
  <si>
    <t>TOTAL SPORT &amp; REC</t>
  </si>
  <si>
    <t>Student Sport Competitions &amp; Activities</t>
  </si>
  <si>
    <t>2026 APPROVED BID</t>
  </si>
  <si>
    <t>SSAF CAT: 2 (a) 6</t>
  </si>
  <si>
    <t>Comments</t>
  </si>
  <si>
    <t>University games (Uni Sports Nationals)</t>
  </si>
  <si>
    <t>Travel, Accom, Coaches &amp; MGrs, net of student contribution</t>
  </si>
  <si>
    <r>
      <t xml:space="preserve">Funds to be utilised to subsidise costs to compete at various UniSport Nationals events in 2026 with the main event to be held in Perth, Western Australia.  These funds will help cover accommodation, uniforms and accredited coaches for the event(s).  </t>
    </r>
    <r>
      <rPr>
        <b/>
        <sz val="12"/>
        <rFont val="Calibri"/>
        <family val="2"/>
        <scheme val="minor"/>
      </rPr>
      <t>Perth in 2026 will incur high travel costs</t>
    </r>
  </si>
  <si>
    <t>Chancellor's Cup (Univ vs Army)</t>
  </si>
  <si>
    <t>Event costs : hiring of venues, equipment, staffing, referees/umpires, medallions and advertising.</t>
  </si>
  <si>
    <t>This should not be soley funded by SSAF as there are external parties involved.</t>
  </si>
  <si>
    <r>
      <t xml:space="preserve">Covers hiring of venues, equipment, staffing, referees/umpires, medallions and advertising.  </t>
    </r>
    <r>
      <rPr>
        <strike/>
        <sz val="12"/>
        <rFont val="Calibri"/>
        <family val="2"/>
        <scheme val="minor"/>
      </rPr>
      <t xml:space="preserve">Will require additional funding for replacement of uniforms for new logo at a cost of $6,000.  </t>
    </r>
  </si>
  <si>
    <t>Indigenous Uni Games (Nationals)</t>
  </si>
  <si>
    <t xml:space="preserve">Hosting of 2027 Indigenous Nationals  JCUSA SSAF Contribution. Hosting this event in Townsville 2027, this will require venue hire to accommodate for the week, opening ceremony, welcome to country, officials for competitions, development of student are and marketing collateral, and more auxiliary events to showcase the University. these funds will assist to subsidise the event for our JCU students and to run the event as a whole. </t>
  </si>
  <si>
    <t>Seek funding from IERC SSAF</t>
  </si>
  <si>
    <t xml:space="preserve">Event to be held in Newcastle, NSW.  Covers the students registration, accommodation, uniforms, staffing and transport throughout the week.  If IREC puts a bid in, that bid will subsidise their flights.  </t>
  </si>
  <si>
    <t xml:space="preserve">JCUSA Sport Blue Awards (TSV &amp; CNS) </t>
  </si>
  <si>
    <t>Funds to be utilised for Venue hire (including catering), staffing, medallions/trophies, guest speaker and possible equipment hire (dependent on venue location</t>
  </si>
  <si>
    <t>Decrease due to small student numbers</t>
  </si>
  <si>
    <t xml:space="preserve">Funds to be utilised for Venue hire (including catering), staffing, medallions/trophies, guest speaker and possible equipment hire (dependent on venue location).  </t>
  </si>
  <si>
    <t>TOTAL Games and Competitions</t>
  </si>
  <si>
    <t>Townsville Student Sport</t>
  </si>
  <si>
    <t>Winna Shield (Formerly Fisher shield)</t>
  </si>
  <si>
    <t>Costs to cover sourcing referees/officials, staffing, equipment hire/purchase and administration costs through the registration portal</t>
  </si>
  <si>
    <t xml:space="preserve">Increase costs for officials for sports (netball &amp; soccer). </t>
  </si>
  <si>
    <t>Costs to cover sourcing referees/officials, staffing, equipment hire/purchase and administration costs through the registration portal.</t>
  </si>
  <si>
    <t>Social Sport</t>
  </si>
  <si>
    <t>Costs to cover sourcing referees/officials, staffing, subsidised fees for JCU students, the program will reignite engaging community as well. However they will not receive discounted rates. Purpose to create community on campus and increase community and Student engagement whilst supporting health and wellbeing</t>
  </si>
  <si>
    <t xml:space="preserve">Increase to $8,500 due to increase cost of running program - officals </t>
  </si>
  <si>
    <t>Costs to cover sourcing referees/officials, staffing, equipment purchases and administration costs through the registration portal.</t>
  </si>
  <si>
    <t>Inter-Faculty Sport</t>
  </si>
  <si>
    <t xml:space="preserve">Costs to cover sourcing referees/officials, staffing, trophies, venue coordination, sun safety equipment (marquees etc) Providing free access to sport on campus for JCU Students. Promoting health and wellbeing along with campus activation.  </t>
  </si>
  <si>
    <t xml:space="preserve">Increase to $12,500 for Women's Rugby League 9s to be added to the Interfaculty Sport program. Went really well in 2023 but requires additional resources. </t>
  </si>
  <si>
    <r>
      <t xml:space="preserve">Costs to cover sourcing referees/officials, staffing, equipment purchases and administration costs through the registration portal.  </t>
    </r>
    <r>
      <rPr>
        <strike/>
        <sz val="12"/>
        <rFont val="Calibri"/>
        <family val="2"/>
        <scheme val="minor"/>
      </rPr>
      <t>Will require the purchasing of new uniforms for new logo which will cost $17000 for singlets and jerseys.</t>
    </r>
  </si>
  <si>
    <t xml:space="preserve">JCUSA Sport Nationals Elite Representative Program </t>
  </si>
  <si>
    <t>Subsided costs for JCU Students to represent the university at UniSport Nationals.  Includes flights, accommodation and registration. An application process for elite athletes to represent the University with high quality sport. Only awarded if students of elite standing present.  </t>
  </si>
  <si>
    <t xml:space="preserve">2023 absence was noted by students - students request this be brought back. </t>
  </si>
  <si>
    <t>Subsided costs for JCU Students to represent the university at UniSport Nationals.  Includes flights, accommodation and registration.</t>
  </si>
  <si>
    <t>E Sports Aciviation</t>
  </si>
  <si>
    <t xml:space="preserve">Facilitation of memberships/ administration software to recommence esports and online recreational activities. Purpose to engage online students, remote and non-face to face students. </t>
  </si>
  <si>
    <t>Repair and Maintenance to equipment owned by SPPL</t>
  </si>
  <si>
    <t>The replacement of sporting &amp; Safety equipment including walkie talkies, balls, bibs, whistles, cones, nets and post pads and any other miscellaneous sporting equipment for Sport and Recreation Programs on campus.</t>
  </si>
  <si>
    <t>replace post pads/ nets etc</t>
  </si>
  <si>
    <t xml:space="preserve">The replacement of sporting equipment including balls, new laptop for the scoreboard, bibs, whistles, cones, nets and post pads.  </t>
  </si>
  <si>
    <t>Total Tsv Sport</t>
  </si>
  <si>
    <t>Cairns Student Sport</t>
  </si>
  <si>
    <t>Cairns Social Sport</t>
  </si>
  <si>
    <t xml:space="preserve">Development of Social Sport &amp; Recreation weekly games. Budget will also cover staffing, equipment and administration costs. Utilising the active spaces around campus to generate activation and interaction for the cairns based students. </t>
  </si>
  <si>
    <t>Increase due to JCU facilities no longer available. (Newman facility hire)</t>
  </si>
  <si>
    <t>Usuage of the Cairns sporting field if lights are put on there.  Budget will also cover staffing, equipment and administration costs through the registration portal.</t>
  </si>
  <si>
    <t>Free Group Fitness Classes</t>
  </si>
  <si>
    <t xml:space="preserve">Covers the cost of the instructors who run these classes. This would allow for 100 free group fitness classes to be provided to the Cairns campus student population. With potential to work alongside other JCU Department events for maximum uptake. </t>
  </si>
  <si>
    <t xml:space="preserve">Increase to cover Weekly Yoga sessions in the Boathouse - all staff and students welcome. Previously paid for by JCUSA. Activity is popular and promotes health and wellbeing. </t>
  </si>
  <si>
    <t>Covers the cost of the instructors who run these classes.</t>
  </si>
  <si>
    <t>Inter Faculty Sport</t>
  </si>
  <si>
    <t xml:space="preserve">Pilot on campus student free sport competitions, replicating the strong program that currently runs in Townsville. </t>
  </si>
  <si>
    <t xml:space="preserve">Covers staffing, equipment, food and venue costs (if held off campus).  </t>
  </si>
  <si>
    <t>Pilot program for recreation activities, providing free experiences for students. e.g. waterhole excursions for international students with swimming safety and instructors. Purpose to assist with mental health and wellbeing, promoting safety when swimming in the far north. funding covers costs of travel and insurances plus any registration fees if required for activities</t>
  </si>
  <si>
    <t>Not happening in 2026.</t>
  </si>
  <si>
    <t>Cairns Gunyarra Cup</t>
  </si>
  <si>
    <t>Further development and support of on campus living sports competition, combatting cost of living by providing food in addition to organised semi competitive sport for residential students.   </t>
  </si>
  <si>
    <t xml:space="preserve">Program needs a rework due to CSL changes. Still seeking to engage on campus students for health and wellbeing. </t>
  </si>
  <si>
    <t xml:space="preserve">Merged this into the Annual Events budget.  </t>
  </si>
  <si>
    <t xml:space="preserve">The purchase of two treadmills to be purchased from Life Fitness to replace the current ones as they are at the end of their commercial life cycle.  </t>
  </si>
  <si>
    <t>Total Cairns Sport</t>
  </si>
  <si>
    <t>TOTAL STUDENT SPORT &amp; RECREATION - COMPETITIONS AND ACTIVITIES</t>
  </si>
  <si>
    <t>JCUSA Student Media and Communication  SSAF Cat 14</t>
  </si>
  <si>
    <t>Staffing</t>
  </si>
  <si>
    <t>Media Marketing &amp; Events Officer</t>
  </si>
  <si>
    <t>Amanda Carter</t>
  </si>
  <si>
    <t>Wages Slippage 5%</t>
  </si>
  <si>
    <t>BackPay due to miss calculation of CPI</t>
  </si>
  <si>
    <t>Total Staffing</t>
  </si>
  <si>
    <t>Operating</t>
  </si>
  <si>
    <t>Operating costs specific to SSAF Cat 14</t>
  </si>
  <si>
    <t xml:space="preserve"> - Computers</t>
  </si>
  <si>
    <t>JCU supplied and charged under SLA</t>
  </si>
  <si>
    <t>JCU IT x 2 Computers actual cost plus adobe for Tsv Media</t>
  </si>
  <si>
    <t xml:space="preserve">Membership Campaign </t>
  </si>
  <si>
    <t>In line with proposed automatic membership for all students countering opt out option</t>
  </si>
  <si>
    <t xml:space="preserve"> - Phone &amp; Fax</t>
  </si>
  <si>
    <t xml:space="preserve"> - Advertising and Promo</t>
  </si>
  <si>
    <t xml:space="preserve"> - Minor Asset Purchases</t>
  </si>
  <si>
    <t xml:space="preserve"> - Licences and Trade Permits</t>
  </si>
  <si>
    <t>Social media</t>
  </si>
  <si>
    <t xml:space="preserve"> - WH&amp;S Expenses</t>
  </si>
  <si>
    <t>Website Hosting Fees</t>
  </si>
  <si>
    <t xml:space="preserve">1 yr website hosting and support. </t>
  </si>
  <si>
    <t>Website refresh</t>
  </si>
  <si>
    <t>Training Media</t>
  </si>
  <si>
    <t>Total Operating</t>
  </si>
  <si>
    <t>TOTAL MEDIA &amp; COMMS</t>
  </si>
  <si>
    <t>Management and Administration Costs</t>
  </si>
  <si>
    <t>SPPL costs in the delivery of MOA/SLA responsibiliities to JCUSA  SSAF Cat 2 (f)</t>
  </si>
  <si>
    <t>Business Manager 1 FTE</t>
  </si>
  <si>
    <t xml:space="preserve"> 100% SSAF funded</t>
  </si>
  <si>
    <t>Appointed at $150k inc Super</t>
  </si>
  <si>
    <t>Finance Officer 1 x FTE Equivilant</t>
  </si>
  <si>
    <t>90% SSAF funded</t>
  </si>
  <si>
    <t>Finance /Admin Support Officer 1 x Perm Part Time</t>
  </si>
  <si>
    <t>Previously funded under Advocay budget</t>
  </si>
  <si>
    <t>Admin Officer CNS 1 x FTE</t>
  </si>
  <si>
    <t>50% charged to Advocacy budget EA Position est 6% inc 2027</t>
  </si>
  <si>
    <t>Staff Entitlements - Redundancies/Leave Provisions</t>
  </si>
  <si>
    <t>TOTAL STAFF COSTS</t>
  </si>
  <si>
    <t>SPPL Operating Costs SSAF Funded</t>
  </si>
  <si>
    <t>Office Rent - JCU Oncharge</t>
  </si>
  <si>
    <t>Telephone. IT Oncharge JCU</t>
  </si>
  <si>
    <t>Stationery and Photocopying</t>
  </si>
  <si>
    <t>Computers and Registers</t>
  </si>
  <si>
    <t>Membership and Hire Agreements</t>
  </si>
  <si>
    <t>Printing Expenses</t>
  </si>
  <si>
    <t>Lease Exp (photocopier)</t>
  </si>
  <si>
    <t>WH&amp;S Expenses (Riskware)</t>
  </si>
  <si>
    <t>WH&amp;S Expenses</t>
  </si>
  <si>
    <t xml:space="preserve">Travel </t>
  </si>
  <si>
    <t>Misc JCU On-charging</t>
  </si>
  <si>
    <t>Operating Costs Total</t>
  </si>
  <si>
    <t>Total Management &amp; Admin Costs</t>
  </si>
  <si>
    <t>Refit / Relocate Offices for JCUSA and SPPL</t>
  </si>
  <si>
    <t>SSAF Cat: 2 (f)</t>
  </si>
  <si>
    <t>2026 Bid</t>
  </si>
  <si>
    <t>2025 Approved</t>
  </si>
  <si>
    <t>Townsville</t>
  </si>
  <si>
    <t>Computer Replacement Tsv and Cns</t>
  </si>
  <si>
    <t>Computer for GM</t>
  </si>
  <si>
    <t>Office Refurb/Relocation</t>
  </si>
  <si>
    <t>Not undertaken in 2026</t>
  </si>
  <si>
    <t>Estates??</t>
  </si>
  <si>
    <t>Offcie Refit / Relocation Budget</t>
  </si>
  <si>
    <t>Perm Part Time Appointed at $42/hr</t>
  </si>
  <si>
    <t>Allowance for accumulated staff entitlements liability carried over from JCUSA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</si>
</sst>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_-* #,##0_-;\-* #,##0_-;_-* &quot;-&quot;??_-;_-@_-"/>
    <numFmt numFmtId="165" formatCode="&quot;$&quot;#,##0.00"/>
    <numFmt numFmtId="166" formatCode="&quot;$&quot;#,##0"/>
    <numFmt numFmtId="167" formatCode="_-&quot;$&quot;* #,##0_-;\-&quot;$&quot;* #,##0_-;_-&quot;$&quot;* &quot;-&quot;??_-;_-@_-"/>
  </numFmts>
  <fonts count="52"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sz val="11"/>
      <name val="Calibri"/>
      <family val="2"/>
      <scheme val="minor"/>
    </font>
    <font>
      <b/>
      <sz val="14"/>
      <color theme="1"/>
      <name val="Calibri"/>
      <family val="2"/>
      <scheme val="minor"/>
    </font>
    <font>
      <b/>
      <sz val="12"/>
      <name val="Calibri"/>
      <family val="2"/>
      <scheme val="minor"/>
    </font>
    <font>
      <b/>
      <sz val="11"/>
      <name val="Calibri"/>
      <family val="2"/>
      <scheme val="minor"/>
    </font>
    <font>
      <strike/>
      <sz val="8"/>
      <color theme="1"/>
      <name val="Calibri"/>
      <family val="2"/>
      <scheme val="minor"/>
    </font>
    <font>
      <sz val="11"/>
      <color rgb="FF1F497D"/>
      <name val="Calibri"/>
      <family val="2"/>
      <scheme val="minor"/>
    </font>
    <font>
      <sz val="12"/>
      <color theme="1"/>
      <name val="Calibri"/>
      <family val="2"/>
    </font>
    <font>
      <sz val="9"/>
      <color indexed="81"/>
      <name val="Tahoma"/>
      <family val="2"/>
    </font>
    <font>
      <b/>
      <sz val="9"/>
      <color indexed="81"/>
      <name val="Tahoma"/>
      <family val="2"/>
    </font>
    <font>
      <sz val="11"/>
      <color rgb="FF9C0006"/>
      <name val="Calibri"/>
      <family val="2"/>
      <scheme val="minor"/>
    </font>
    <font>
      <sz val="11"/>
      <color rgb="FF9C6500"/>
      <name val="Calibri"/>
      <family val="2"/>
      <scheme val="minor"/>
    </font>
    <font>
      <b/>
      <sz val="12"/>
      <color indexed="81"/>
      <name val="Tahoma"/>
      <family val="2"/>
    </font>
    <font>
      <b/>
      <sz val="16"/>
      <name val="Times New Roman"/>
      <family val="1"/>
    </font>
    <font>
      <b/>
      <sz val="10"/>
      <name val="Calibri"/>
      <family val="2"/>
      <scheme val="minor"/>
    </font>
    <font>
      <b/>
      <sz val="10"/>
      <color rgb="FFFF0000"/>
      <name val="Calibri"/>
      <family val="2"/>
      <scheme val="minor"/>
    </font>
    <font>
      <b/>
      <sz val="9"/>
      <color rgb="FFFF0000"/>
      <name val="Calibri"/>
      <family val="2"/>
      <scheme val="minor"/>
    </font>
    <font>
      <b/>
      <sz val="16"/>
      <color theme="1"/>
      <name val="Calibri"/>
      <family val="2"/>
      <scheme val="minor"/>
    </font>
    <font>
      <sz val="16"/>
      <color theme="1"/>
      <name val="Calibri"/>
      <family val="2"/>
      <scheme val="minor"/>
    </font>
    <font>
      <sz val="12"/>
      <name val="Calibri"/>
      <family val="2"/>
      <scheme val="minor"/>
    </font>
    <font>
      <sz val="12"/>
      <color theme="1"/>
      <name val="Calibri"/>
      <family val="2"/>
      <scheme val="minor"/>
    </font>
    <font>
      <sz val="12"/>
      <color rgb="FF9C0006"/>
      <name val="Calibri"/>
      <family val="2"/>
      <scheme val="minor"/>
    </font>
    <font>
      <b/>
      <strike/>
      <sz val="12"/>
      <color theme="1"/>
      <name val="Calibri"/>
      <family val="2"/>
      <scheme val="minor"/>
    </font>
    <font>
      <b/>
      <u/>
      <sz val="22"/>
      <name val="Calibri"/>
      <family val="2"/>
      <scheme val="minor"/>
    </font>
    <font>
      <b/>
      <sz val="12"/>
      <name val="Times New Roman"/>
      <family val="1"/>
    </font>
    <font>
      <sz val="11"/>
      <color theme="1"/>
      <name val="Aptos"/>
      <family val="2"/>
    </font>
    <font>
      <strike/>
      <sz val="12"/>
      <name val="Calibri"/>
      <family val="2"/>
      <scheme val="minor"/>
    </font>
    <font>
      <sz val="11"/>
      <color rgb="FF000000"/>
      <name val="Arial"/>
      <family val="2"/>
    </font>
    <font>
      <b/>
      <sz val="18"/>
      <color theme="1"/>
      <name val="Calibri"/>
      <family val="2"/>
      <scheme val="minor"/>
    </font>
    <font>
      <sz val="18"/>
      <color theme="1"/>
      <name val="Calibri"/>
      <family val="2"/>
      <scheme val="minor"/>
    </font>
    <font>
      <sz val="20"/>
      <color theme="1"/>
      <name val="Calibri"/>
      <family val="2"/>
      <scheme val="minor"/>
    </font>
    <font>
      <b/>
      <sz val="14"/>
      <name val="Calibri"/>
      <family val="2"/>
      <scheme val="minor"/>
    </font>
    <font>
      <sz val="8"/>
      <name val="Calibri"/>
      <family val="2"/>
      <scheme val="minor"/>
    </font>
    <font>
      <sz val="12"/>
      <color rgb="FF000000"/>
      <name val="Calibri"/>
      <family val="2"/>
      <scheme val="minor"/>
    </font>
    <font>
      <b/>
      <sz val="16"/>
      <name val="Calibri"/>
      <family val="2"/>
      <scheme val="minor"/>
    </font>
    <font>
      <sz val="12"/>
      <color rgb="FF000000"/>
      <name val="Aptos"/>
      <family val="2"/>
    </font>
    <font>
      <sz val="12"/>
      <color theme="1"/>
      <name val="Aptos"/>
      <family val="2"/>
    </font>
    <font>
      <b/>
      <sz val="18"/>
      <name val="Calibri"/>
      <family val="2"/>
      <scheme val="minor"/>
    </font>
    <font>
      <b/>
      <u/>
      <sz val="12"/>
      <name val="Calibri"/>
      <family val="2"/>
      <scheme val="minor"/>
    </font>
    <font>
      <b/>
      <i/>
      <sz val="12"/>
      <color theme="1"/>
      <name val="Calibri"/>
      <family val="2"/>
      <scheme val="minor"/>
    </font>
    <font>
      <sz val="11"/>
      <color theme="1"/>
      <name val="Segoe UI"/>
      <family val="2"/>
    </font>
    <font>
      <b/>
      <i/>
      <sz val="12"/>
      <name val="Calibri"/>
      <family val="2"/>
      <scheme val="minor"/>
    </font>
    <font>
      <b/>
      <i/>
      <sz val="11"/>
      <color theme="1"/>
      <name val="Calibri"/>
      <family val="2"/>
      <scheme val="minor"/>
    </font>
    <font>
      <sz val="11"/>
      <color rgb="FF000000"/>
      <name val="Calibri"/>
      <family val="2"/>
    </font>
    <font>
      <b/>
      <sz val="12"/>
      <color rgb="FF000000"/>
      <name val="Calibri"/>
      <family val="2"/>
    </font>
    <font>
      <sz val="12"/>
      <color rgb="FF000000"/>
      <name val="Calibri"/>
      <family val="2"/>
    </font>
    <font>
      <b/>
      <sz val="11"/>
      <color rgb="FF000000"/>
      <name val="Calibri"/>
      <family val="2"/>
    </font>
    <font>
      <sz val="12"/>
      <color rgb="FF000000"/>
      <name val="Aptos"/>
      <family val="2"/>
      <charset val="1"/>
    </font>
    <font>
      <sz val="14"/>
      <color theme="1"/>
      <name val="Calibri"/>
      <family val="2"/>
      <scheme val="minor"/>
    </font>
  </fonts>
  <fills count="66">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59999389629810485"/>
        <bgColor indexed="64"/>
      </patternFill>
    </fill>
    <fill>
      <patternFill patternType="solid">
        <fgColor theme="0" tint="-0.249977111117893"/>
        <bgColor indexed="64"/>
      </patternFill>
    </fill>
    <fill>
      <patternFill patternType="solid">
        <fgColor rgb="FFFFC7CE"/>
      </patternFill>
    </fill>
    <fill>
      <patternFill patternType="solid">
        <fgColor rgb="FFFFEB9C"/>
      </patternFill>
    </fill>
    <fill>
      <patternFill patternType="solid">
        <fgColor theme="7" tint="0.79998168889431442"/>
        <bgColor indexed="65"/>
      </patternFill>
    </fill>
    <fill>
      <patternFill patternType="solid">
        <fgColor indexed="65"/>
        <bgColor indexed="64"/>
      </patternFill>
    </fill>
    <fill>
      <patternFill patternType="gray0625">
        <bgColor theme="4" tint="0.59999389629810485"/>
      </patternFill>
    </fill>
    <fill>
      <patternFill patternType="gray0625">
        <bgColor theme="8" tint="0.79998168889431442"/>
      </patternFill>
    </fill>
    <fill>
      <patternFill patternType="gray0625"/>
    </fill>
    <fill>
      <patternFill patternType="gray125">
        <bgColor theme="8" tint="0.79998168889431442"/>
      </patternFill>
    </fill>
    <fill>
      <patternFill patternType="gray125">
        <bgColor theme="4" tint="0.59999389629810485"/>
      </patternFill>
    </fill>
    <fill>
      <patternFill patternType="gray125">
        <bgColor theme="0" tint="-0.14999847407452621"/>
      </patternFill>
    </fill>
    <fill>
      <patternFill patternType="gray125">
        <bgColor rgb="FFFFC000"/>
      </patternFill>
    </fill>
    <fill>
      <patternFill patternType="gray125">
        <bgColor theme="0" tint="-0.249977111117893"/>
      </patternFill>
    </fill>
    <fill>
      <patternFill patternType="solid">
        <fgColor rgb="FF92D050"/>
        <bgColor indexed="64"/>
      </patternFill>
    </fill>
    <fill>
      <patternFill patternType="solid">
        <fgColor theme="9" tint="0.79998168889431442"/>
        <bgColor indexed="64"/>
      </patternFill>
    </fill>
    <fill>
      <patternFill patternType="gray0625">
        <bgColor theme="0" tint="-0.249977111117893"/>
      </patternFill>
    </fill>
    <fill>
      <patternFill patternType="solid">
        <fgColor theme="8" tint="0.39997558519241921"/>
        <bgColor indexed="64"/>
      </patternFill>
    </fill>
    <fill>
      <patternFill patternType="solid">
        <fgColor theme="7" tint="0.39997558519241921"/>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3" tint="0.59999389629810485"/>
        <bgColor indexed="64"/>
      </patternFill>
    </fill>
    <fill>
      <patternFill patternType="solid">
        <fgColor rgb="FFFFFFFF"/>
        <bgColor indexed="64"/>
      </patternFill>
    </fill>
    <fill>
      <patternFill patternType="gray0625">
        <bgColor theme="8" tint="0.39997558519241921"/>
      </patternFill>
    </fill>
    <fill>
      <patternFill patternType="gray0625">
        <bgColor rgb="FF92D050"/>
      </patternFill>
    </fill>
    <fill>
      <patternFill patternType="lightGray">
        <bgColor theme="8" tint="0.79998168889431442"/>
      </patternFill>
    </fill>
    <fill>
      <patternFill patternType="lightGray"/>
    </fill>
    <fill>
      <patternFill patternType="lightGray">
        <bgColor theme="4" tint="0.59999389629810485"/>
      </patternFill>
    </fill>
    <fill>
      <patternFill patternType="lightGray">
        <bgColor theme="9" tint="0.79998168889431442"/>
      </patternFill>
    </fill>
    <fill>
      <patternFill patternType="lightGray">
        <bgColor theme="0"/>
      </patternFill>
    </fill>
    <fill>
      <patternFill patternType="lightGray">
        <bgColor theme="0" tint="-0.14999847407452621"/>
      </patternFill>
    </fill>
    <fill>
      <patternFill patternType="lightGray">
        <bgColor theme="7" tint="0.39997558519241921"/>
      </patternFill>
    </fill>
    <fill>
      <patternFill patternType="lightGray">
        <bgColor theme="8" tint="0.39997558519241921"/>
      </patternFill>
    </fill>
    <fill>
      <patternFill patternType="lightGray">
        <bgColor rgb="FF92D050"/>
      </patternFill>
    </fill>
    <fill>
      <patternFill patternType="lightGray">
        <bgColor theme="6" tint="0.59999389629810485"/>
      </patternFill>
    </fill>
    <fill>
      <patternFill patternType="lightGray">
        <bgColor theme="4" tint="0.79998168889431442"/>
      </patternFill>
    </fill>
    <fill>
      <patternFill patternType="lightGray">
        <bgColor theme="5" tint="0.39997558519241921"/>
      </patternFill>
    </fill>
    <fill>
      <patternFill patternType="lightGray">
        <bgColor theme="9" tint="0.59999389629810485"/>
      </patternFill>
    </fill>
    <fill>
      <patternFill patternType="lightGray">
        <bgColor theme="2" tint="-0.249977111117893"/>
      </patternFill>
    </fill>
    <fill>
      <patternFill patternType="solid">
        <fgColor theme="8" tint="0.59999389629810485"/>
        <bgColor indexed="64"/>
      </patternFill>
    </fill>
    <fill>
      <patternFill patternType="solid">
        <fgColor theme="9" tint="-0.249977111117893"/>
        <bgColor indexed="64"/>
      </patternFill>
    </fill>
    <fill>
      <patternFill patternType="lightGray">
        <bgColor rgb="FFFFC000"/>
      </patternFill>
    </fill>
    <fill>
      <patternFill patternType="lightGray">
        <bgColor theme="9" tint="-0.249977111117893"/>
      </patternFill>
    </fill>
    <fill>
      <patternFill patternType="lightGray">
        <bgColor theme="0" tint="-0.249977111117893"/>
      </patternFill>
    </fill>
    <fill>
      <patternFill patternType="gray125">
        <bgColor theme="7" tint="0.39997558519241921"/>
      </patternFill>
    </fill>
    <fill>
      <patternFill patternType="lightGray">
        <bgColor theme="6" tint="0.79998168889431442"/>
      </patternFill>
    </fill>
    <fill>
      <patternFill patternType="solid">
        <fgColor theme="4" tint="0.79995117038483843"/>
        <bgColor indexed="64"/>
      </patternFill>
    </fill>
    <fill>
      <patternFill patternType="lightGray">
        <bgColor rgb="FFFFFF00"/>
      </patternFill>
    </fill>
    <fill>
      <patternFill patternType="solid">
        <fgColor theme="5" tint="0.39997558519241921"/>
        <bgColor indexed="64"/>
      </patternFill>
    </fill>
    <fill>
      <patternFill patternType="solid">
        <fgColor theme="6" tint="0.39997558519241921"/>
        <bgColor indexed="64"/>
      </patternFill>
    </fill>
    <fill>
      <patternFill patternType="solid">
        <fgColor theme="5" tint="0.79998168889431442"/>
        <bgColor indexed="64"/>
      </patternFill>
    </fill>
    <fill>
      <patternFill patternType="solid">
        <fgColor theme="7" tint="0.59999389629810485"/>
        <bgColor indexed="64"/>
      </patternFill>
    </fill>
    <fill>
      <patternFill patternType="lightGray">
        <bgColor rgb="FFFFC7CE"/>
      </patternFill>
    </fill>
    <fill>
      <patternFill patternType="solid">
        <fgColor theme="0" tint="-0.34998626667073579"/>
        <bgColor indexed="64"/>
      </patternFill>
    </fill>
    <fill>
      <patternFill patternType="solid">
        <fgColor theme="6" tint="-0.249977111117893"/>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theme="9" tint="0.39997558519241921"/>
        <bgColor indexed="64"/>
      </patternFill>
    </fill>
    <fill>
      <patternFill patternType="solid">
        <fgColor theme="2" tint="-0.499984740745262"/>
        <bgColor indexed="64"/>
      </patternFill>
    </fill>
    <fill>
      <patternFill patternType="solid">
        <fgColor theme="5" tint="0.59999389629810485"/>
        <bgColor indexed="64"/>
      </patternFill>
    </fill>
    <fill>
      <patternFill patternType="solid">
        <fgColor theme="7"/>
        <bgColor indexed="64"/>
      </patternFill>
    </fill>
  </fills>
  <borders count="164">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double">
        <color theme="0" tint="-0.34998626667073579"/>
      </bottom>
      <diagonal/>
    </border>
    <border>
      <left style="thin">
        <color theme="8"/>
      </left>
      <right style="thin">
        <color theme="8"/>
      </right>
      <top style="thin">
        <color theme="8"/>
      </top>
      <bottom style="thin">
        <color theme="8"/>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34998626667073579"/>
      </left>
      <right/>
      <top style="thin">
        <color theme="0" tint="-0.34998626667073579"/>
      </top>
      <bottom style="thin">
        <color theme="0" tint="-0.34998626667073579"/>
      </bottom>
      <diagonal/>
    </border>
    <border>
      <left style="thin">
        <color indexed="64"/>
      </left>
      <right style="thin">
        <color indexed="64"/>
      </right>
      <top style="thin">
        <color indexed="64"/>
      </top>
      <bottom style="thin">
        <color indexed="64"/>
      </bottom>
      <diagonal/>
    </border>
    <border>
      <left/>
      <right style="thin">
        <color theme="0" tint="-0.34998626667073579"/>
      </right>
      <top style="thin">
        <color theme="0" tint="-0.34998626667073579"/>
      </top>
      <bottom/>
      <diagonal/>
    </border>
    <border>
      <left style="medium">
        <color indexed="64"/>
      </left>
      <right style="medium">
        <color indexed="64"/>
      </right>
      <top style="medium">
        <color indexed="64"/>
      </top>
      <bottom style="thin">
        <color theme="0" tint="-0.34998626667073579"/>
      </bottom>
      <diagonal/>
    </border>
    <border>
      <left style="medium">
        <color indexed="64"/>
      </left>
      <right style="medium">
        <color indexed="64"/>
      </right>
      <top style="thin">
        <color theme="0" tint="-0.34998626667073579"/>
      </top>
      <bottom style="thin">
        <color theme="0" tint="-0.34998626667073579"/>
      </bottom>
      <diagonal/>
    </border>
    <border>
      <left style="medium">
        <color indexed="64"/>
      </left>
      <right style="medium">
        <color indexed="64"/>
      </right>
      <top style="thin">
        <color theme="0" tint="-0.34998626667073579"/>
      </top>
      <bottom/>
      <diagonal/>
    </border>
    <border>
      <left style="medium">
        <color indexed="64"/>
      </left>
      <right style="medium">
        <color indexed="64"/>
      </right>
      <top style="thin">
        <color theme="0" tint="-0.34998626667073579"/>
      </top>
      <bottom style="double">
        <color theme="0" tint="-0.34998626667073579"/>
      </bottom>
      <diagonal/>
    </border>
    <border>
      <left style="medium">
        <color indexed="64"/>
      </left>
      <right style="thin">
        <color theme="0" tint="-0.34998626667073579"/>
      </right>
      <top style="medium">
        <color indexed="64"/>
      </top>
      <bottom style="thin">
        <color theme="0" tint="-0.34998626667073579"/>
      </bottom>
      <diagonal/>
    </border>
    <border>
      <left style="thin">
        <color theme="0" tint="-0.34998626667073579"/>
      </left>
      <right style="thin">
        <color theme="0" tint="-0.34998626667073579"/>
      </right>
      <top style="medium">
        <color indexed="64"/>
      </top>
      <bottom style="thin">
        <color theme="0" tint="-0.34998626667073579"/>
      </bottom>
      <diagonal/>
    </border>
    <border>
      <left style="thin">
        <color theme="0" tint="-0.34998626667073579"/>
      </left>
      <right style="medium">
        <color indexed="64"/>
      </right>
      <top style="medium">
        <color indexed="64"/>
      </top>
      <bottom style="thin">
        <color theme="0" tint="-0.34998626667073579"/>
      </bottom>
      <diagonal/>
    </border>
    <border>
      <left style="medium">
        <color indexed="64"/>
      </left>
      <right/>
      <top/>
      <bottom/>
      <diagonal/>
    </border>
    <border>
      <left/>
      <right style="medium">
        <color indexed="64"/>
      </right>
      <top/>
      <bottom/>
      <diagonal/>
    </border>
    <border>
      <left style="medium">
        <color indexed="64"/>
      </left>
      <right style="thin">
        <color theme="0" tint="-0.34998626667073579"/>
      </right>
      <top style="thin">
        <color theme="0" tint="-0.34998626667073579"/>
      </top>
      <bottom/>
      <diagonal/>
    </border>
    <border>
      <left style="thin">
        <color theme="0" tint="-0.34998626667073579"/>
      </left>
      <right style="medium">
        <color indexed="64"/>
      </right>
      <top style="thin">
        <color theme="0" tint="-0.34998626667073579"/>
      </top>
      <bottom/>
      <diagonal/>
    </border>
    <border>
      <left style="medium">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indexed="64"/>
      </left>
      <right style="thin">
        <color theme="0" tint="-0.34998626667073579"/>
      </right>
      <top/>
      <bottom style="thin">
        <color theme="0" tint="-0.34998626667073579"/>
      </bottom>
      <diagonal/>
    </border>
    <border>
      <left style="thin">
        <color theme="0" tint="-0.34998626667073579"/>
      </left>
      <right style="medium">
        <color indexed="64"/>
      </right>
      <top/>
      <bottom style="thin">
        <color theme="0" tint="-0.34998626667073579"/>
      </bottom>
      <diagonal/>
    </border>
    <border>
      <left style="medium">
        <color indexed="64"/>
      </left>
      <right style="thin">
        <color theme="8"/>
      </right>
      <top style="thin">
        <color theme="8"/>
      </top>
      <bottom style="thin">
        <color theme="8"/>
      </bottom>
      <diagonal/>
    </border>
    <border>
      <left style="thin">
        <color theme="8"/>
      </left>
      <right style="medium">
        <color indexed="64"/>
      </right>
      <top style="thin">
        <color theme="8"/>
      </top>
      <bottom style="thin">
        <color theme="8"/>
      </bottom>
      <diagonal/>
    </border>
    <border>
      <left style="medium">
        <color indexed="64"/>
      </left>
      <right style="thin">
        <color theme="0" tint="-0.34998626667073579"/>
      </right>
      <top style="thin">
        <color theme="0" tint="-0.34998626667073579"/>
      </top>
      <bottom style="medium">
        <color indexed="64"/>
      </bottom>
      <diagonal/>
    </border>
    <border>
      <left style="thin">
        <color theme="0" tint="-0.34998626667073579"/>
      </left>
      <right style="medium">
        <color indexed="64"/>
      </right>
      <top style="thin">
        <color theme="0" tint="-0.34998626667073579"/>
      </top>
      <bottom style="medium">
        <color indexed="64"/>
      </bottom>
      <diagonal/>
    </border>
    <border>
      <left/>
      <right style="thin">
        <color theme="0" tint="-0.34998626667073579"/>
      </right>
      <top/>
      <bottom/>
      <diagonal/>
    </border>
    <border>
      <left style="medium">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indexed="64"/>
      </right>
      <top style="thin">
        <color theme="0" tint="-0.34998626667073579"/>
      </top>
      <bottom style="thin">
        <color theme="0" tint="-0.34998626667073579"/>
      </bottom>
      <diagonal/>
    </border>
    <border>
      <left style="thin">
        <color theme="0" tint="-0.34998626667073579"/>
      </left>
      <right style="medium">
        <color indexed="64"/>
      </right>
      <top/>
      <bottom/>
      <diagonal/>
    </border>
    <border>
      <left/>
      <right style="medium">
        <color indexed="64"/>
      </right>
      <top style="thin">
        <color theme="0" tint="-0.34998626667073579"/>
      </top>
      <bottom style="thin">
        <color theme="0" tint="-0.34998626667073579"/>
      </bottom>
      <diagonal/>
    </border>
    <border>
      <left style="medium">
        <color indexed="64"/>
      </left>
      <right/>
      <top style="thin">
        <color theme="0" tint="-0.34998626667073579"/>
      </top>
      <bottom style="thin">
        <color theme="0" tint="-0.34998626667073579"/>
      </bottom>
      <diagonal/>
    </border>
    <border>
      <left style="medium">
        <color indexed="64"/>
      </left>
      <right/>
      <top style="thin">
        <color theme="0" tint="-0.34998626667073579"/>
      </top>
      <bottom/>
      <diagonal/>
    </border>
    <border>
      <left style="medium">
        <color indexed="64"/>
      </left>
      <right/>
      <top style="thin">
        <color theme="0" tint="-0.34998626667073579"/>
      </top>
      <bottom style="double">
        <color theme="0" tint="-0.34998626667073579"/>
      </bottom>
      <diagonal/>
    </border>
    <border>
      <left/>
      <right style="thin">
        <color theme="0" tint="-0.34998626667073579"/>
      </right>
      <top style="thin">
        <color theme="0" tint="-0.34998626667073579"/>
      </top>
      <bottom style="medium">
        <color indexed="64"/>
      </bottom>
      <diagonal/>
    </border>
    <border>
      <left/>
      <right style="medium">
        <color indexed="64"/>
      </right>
      <top style="medium">
        <color indexed="64"/>
      </top>
      <bottom/>
      <diagonal/>
    </border>
    <border>
      <left/>
      <right/>
      <top/>
      <bottom style="medium">
        <color indexed="64"/>
      </bottom>
      <diagonal/>
    </border>
    <border>
      <left/>
      <right/>
      <top style="medium">
        <color indexed="64"/>
      </top>
      <bottom/>
      <diagonal/>
    </border>
    <border>
      <left/>
      <right style="thin">
        <color theme="0" tint="-0.34998626667073579"/>
      </right>
      <top style="medium">
        <color indexed="64"/>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right style="thin">
        <color theme="0" tint="-0.24994659260841701"/>
      </right>
      <top style="thin">
        <color theme="0" tint="-0.24994659260841701"/>
      </top>
      <bottom style="thin">
        <color theme="0" tint="-0.24994659260841701"/>
      </bottom>
      <diagonal/>
    </border>
    <border>
      <left/>
      <right style="thin">
        <color theme="8"/>
      </right>
      <top style="thin">
        <color theme="8"/>
      </top>
      <bottom style="thin">
        <color theme="8"/>
      </bottom>
      <diagonal/>
    </border>
    <border>
      <left style="medium">
        <color theme="0" tint="-0.34998626667073579"/>
      </left>
      <right style="medium">
        <color indexed="64"/>
      </right>
      <top/>
      <bottom style="thin">
        <color theme="0" tint="-0.34998626667073579"/>
      </bottom>
      <diagonal/>
    </border>
    <border>
      <left style="medium">
        <color theme="0" tint="-0.34998626667073579"/>
      </left>
      <right style="medium">
        <color indexed="64"/>
      </right>
      <top style="thin">
        <color theme="0" tint="-0.34998626667073579"/>
      </top>
      <bottom style="thin">
        <color theme="0" tint="-0.34998626667073579"/>
      </bottom>
      <diagonal/>
    </border>
    <border>
      <left style="medium">
        <color indexed="64"/>
      </left>
      <right style="medium">
        <color indexed="64"/>
      </right>
      <top style="medium">
        <color indexed="64"/>
      </top>
      <bottom style="medium">
        <color indexed="64"/>
      </bottom>
      <diagonal/>
    </border>
    <border>
      <left/>
      <right/>
      <top/>
      <bottom style="thin">
        <color theme="0" tint="-0.34998626667073579"/>
      </bottom>
      <diagonal/>
    </border>
    <border>
      <left style="medium">
        <color theme="0" tint="-0.34998626667073579"/>
      </left>
      <right style="medium">
        <color indexed="64"/>
      </right>
      <top/>
      <bottom/>
      <diagonal/>
    </border>
    <border>
      <left style="medium">
        <color indexed="64"/>
      </left>
      <right style="medium">
        <color indexed="64"/>
      </right>
      <top style="medium">
        <color indexed="64"/>
      </top>
      <bottom/>
      <diagonal/>
    </border>
    <border>
      <left/>
      <right style="thin">
        <color theme="0" tint="-0.34998626667073579"/>
      </right>
      <top style="thin">
        <color indexed="64"/>
      </top>
      <bottom style="double">
        <color indexed="64"/>
      </bottom>
      <diagonal/>
    </border>
    <border>
      <left style="medium">
        <color indexed="64"/>
      </left>
      <right style="thin">
        <color theme="0" tint="-0.34998626667073579"/>
      </right>
      <top style="medium">
        <color indexed="64"/>
      </top>
      <bottom style="medium">
        <color indexed="64"/>
      </bottom>
      <diagonal/>
    </border>
    <border>
      <left/>
      <right style="thin">
        <color theme="0" tint="-0.34998626667073579"/>
      </right>
      <top style="medium">
        <color indexed="64"/>
      </top>
      <bottom style="medium">
        <color indexed="64"/>
      </bottom>
      <diagonal/>
    </border>
    <border>
      <left style="thin">
        <color theme="0" tint="-0.34998626667073579"/>
      </left>
      <right style="thin">
        <color theme="0" tint="-0.34998626667073579"/>
      </right>
      <top style="medium">
        <color indexed="64"/>
      </top>
      <bottom style="medium">
        <color indexed="64"/>
      </bottom>
      <diagonal/>
    </border>
    <border>
      <left/>
      <right/>
      <top style="medium">
        <color indexed="64"/>
      </top>
      <bottom style="medium">
        <color indexed="64"/>
      </bottom>
      <diagonal/>
    </border>
    <border>
      <left style="thin">
        <color theme="0" tint="-0.34998626667073579"/>
      </left>
      <right style="medium">
        <color indexed="64"/>
      </right>
      <top style="medium">
        <color indexed="64"/>
      </top>
      <bottom style="medium">
        <color indexed="64"/>
      </bottom>
      <diagonal/>
    </border>
    <border>
      <left style="medium">
        <color indexed="64"/>
      </left>
      <right style="medium">
        <color indexed="64"/>
      </right>
      <top/>
      <bottom/>
      <diagonal/>
    </border>
    <border>
      <left/>
      <right/>
      <top style="thin">
        <color theme="0" tint="-0.34998626667073579"/>
      </top>
      <bottom/>
      <diagonal/>
    </border>
    <border>
      <left style="thin">
        <color indexed="64"/>
      </left>
      <right/>
      <top style="medium">
        <color indexed="64"/>
      </top>
      <bottom style="thin">
        <color indexed="64"/>
      </bottom>
      <diagonal/>
    </border>
    <border>
      <left style="thin">
        <color theme="0" tint="-0.34998626667073579"/>
      </left>
      <right style="thin">
        <color theme="0" tint="-0.34998626667073579"/>
      </right>
      <top style="medium">
        <color indexed="64"/>
      </top>
      <bottom/>
      <diagonal/>
    </border>
    <border>
      <left style="medium">
        <color indexed="64"/>
      </left>
      <right/>
      <top style="medium">
        <color indexed="64"/>
      </top>
      <bottom style="medium">
        <color indexed="64"/>
      </bottom>
      <diagonal/>
    </border>
    <border>
      <left style="medium">
        <color theme="0" tint="-0.34998626667073579"/>
      </left>
      <right style="medium">
        <color indexed="64"/>
      </right>
      <top style="thin">
        <color theme="0" tint="-0.34998626667073579"/>
      </top>
      <bottom/>
      <diagonal/>
    </border>
    <border>
      <left style="medium">
        <color indexed="64"/>
      </left>
      <right/>
      <top/>
      <bottom style="thin">
        <color theme="0" tint="-0.34998626667073579"/>
      </bottom>
      <diagonal/>
    </border>
    <border>
      <left style="medium">
        <color indexed="64"/>
      </left>
      <right style="medium">
        <color indexed="64"/>
      </right>
      <top/>
      <bottom style="thin">
        <color theme="0" tint="-0.34998626667073579"/>
      </bottom>
      <diagonal/>
    </border>
    <border>
      <left style="medium">
        <color theme="0" tint="-0.34998626667073579"/>
      </left>
      <right style="medium">
        <color indexed="64"/>
      </right>
      <top style="medium">
        <color indexed="64"/>
      </top>
      <bottom style="medium">
        <color indexed="64"/>
      </bottom>
      <diagonal/>
    </border>
    <border>
      <left style="medium">
        <color indexed="64"/>
      </left>
      <right style="medium">
        <color indexed="64"/>
      </right>
      <top style="thin">
        <color indexed="64"/>
      </top>
      <bottom style="double">
        <color indexed="64"/>
      </bottom>
      <diagonal/>
    </border>
    <border>
      <left/>
      <right style="medium">
        <color indexed="64"/>
      </right>
      <top/>
      <bottom style="medium">
        <color rgb="FFA6A6A6"/>
      </bottom>
      <diagonal/>
    </border>
    <border>
      <left/>
      <right/>
      <top style="thin">
        <color indexed="64"/>
      </top>
      <bottom style="double">
        <color indexed="64"/>
      </bottom>
      <diagonal/>
    </border>
    <border>
      <left style="thin">
        <color theme="0" tint="-0.34998626667073579"/>
      </left>
      <right/>
      <top/>
      <bottom/>
      <diagonal/>
    </border>
    <border>
      <left style="thin">
        <color theme="0" tint="-0.34998626667073579"/>
      </left>
      <right/>
      <top/>
      <bottom style="thin">
        <color theme="0" tint="-0.34998626667073579"/>
      </bottom>
      <diagonal/>
    </border>
    <border>
      <left/>
      <right style="thin">
        <color rgb="FFA6A6A6"/>
      </right>
      <top style="thin">
        <color rgb="FFA6A6A6"/>
      </top>
      <bottom style="thin">
        <color rgb="FFA6A6A6"/>
      </bottom>
      <diagonal/>
    </border>
    <border>
      <left/>
      <right style="thin">
        <color rgb="FFA6A6A6"/>
      </right>
      <top style="thin">
        <color rgb="FFA6A6A6"/>
      </top>
      <bottom/>
      <diagonal/>
    </border>
    <border>
      <left style="medium">
        <color indexed="64"/>
      </left>
      <right/>
      <top style="thin">
        <color rgb="FF000000"/>
      </top>
      <bottom style="medium">
        <color rgb="FF000000"/>
      </bottom>
      <diagonal/>
    </border>
    <border>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right/>
      <top/>
      <bottom style="medium">
        <color rgb="FF000000"/>
      </bottom>
      <diagonal/>
    </border>
    <border>
      <left style="thin">
        <color rgb="FF000000"/>
      </left>
      <right style="thin">
        <color rgb="FF000000"/>
      </right>
      <top style="thin">
        <color rgb="FF000000"/>
      </top>
      <bottom/>
      <diagonal/>
    </border>
    <border>
      <left style="medium">
        <color rgb="FF000000"/>
      </left>
      <right/>
      <top style="medium">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style="thin">
        <color rgb="FF000000"/>
      </top>
      <bottom/>
      <diagonal/>
    </border>
    <border>
      <left/>
      <right style="medium">
        <color rgb="FF000000"/>
      </right>
      <top style="medium">
        <color rgb="FF000000"/>
      </top>
      <bottom style="thin">
        <color rgb="FF000000"/>
      </bottom>
      <diagonal/>
    </border>
    <border>
      <left/>
      <right style="medium">
        <color rgb="FF000000"/>
      </right>
      <top style="thin">
        <color rgb="FF000000"/>
      </top>
      <bottom style="medium">
        <color rgb="FF000000"/>
      </bottom>
      <diagonal/>
    </border>
    <border>
      <left/>
      <right style="thin">
        <color rgb="FF000000"/>
      </right>
      <top/>
      <bottom style="thin">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
      <left/>
      <right style="thin">
        <color rgb="FF000000"/>
      </right>
      <top/>
      <bottom/>
      <diagonal/>
    </border>
    <border>
      <left style="medium">
        <color rgb="FF000000"/>
      </left>
      <right style="thin">
        <color rgb="FF000000"/>
      </right>
      <top style="medium">
        <color rgb="FF000000"/>
      </top>
      <bottom/>
      <diagonal/>
    </border>
    <border>
      <left/>
      <right style="thin">
        <color rgb="FF000000"/>
      </right>
      <top style="medium">
        <color rgb="FF000000"/>
      </top>
      <bottom/>
      <diagonal/>
    </border>
    <border>
      <left style="medium">
        <color rgb="FF000000"/>
      </left>
      <right style="thin">
        <color rgb="FF000000"/>
      </right>
      <top/>
      <bottom/>
      <diagonal/>
    </border>
    <border>
      <left style="thin">
        <color rgb="FF000000"/>
      </left>
      <right style="thin">
        <color rgb="FF000000"/>
      </right>
      <top/>
      <bottom style="medium">
        <color rgb="FF000000"/>
      </bottom>
      <diagonal/>
    </border>
    <border>
      <left style="thin">
        <color rgb="FF000000"/>
      </left>
      <right style="medium">
        <color rgb="FF000000"/>
      </right>
      <top style="medium">
        <color rgb="FF000000"/>
      </top>
      <bottom/>
      <diagonal/>
    </border>
    <border>
      <left style="thin">
        <color rgb="FF000000"/>
      </left>
      <right style="medium">
        <color rgb="FF000000"/>
      </right>
      <top/>
      <bottom/>
      <diagonal/>
    </border>
    <border>
      <left style="thin">
        <color rgb="FF000000"/>
      </left>
      <right style="medium">
        <color rgb="FF000000"/>
      </right>
      <top/>
      <bottom style="medium">
        <color rgb="FF000000"/>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thin">
        <color rgb="FF000000"/>
      </left>
      <right/>
      <top/>
      <bottom/>
      <diagonal/>
    </border>
    <border>
      <left style="thin">
        <color rgb="FF000000"/>
      </left>
      <right/>
      <top/>
      <bottom style="medium">
        <color rgb="FF000000"/>
      </bottom>
      <diagonal/>
    </border>
    <border>
      <left style="thin">
        <color indexed="64"/>
      </left>
      <right style="thin">
        <color indexed="64"/>
      </right>
      <top style="thin">
        <color indexed="64"/>
      </top>
      <bottom/>
      <diagonal/>
    </border>
    <border>
      <left style="medium">
        <color rgb="FF000000"/>
      </left>
      <right/>
      <top/>
      <bottom style="medium">
        <color indexed="64"/>
      </bottom>
      <diagonal/>
    </border>
    <border>
      <left/>
      <right style="medium">
        <color rgb="FF000000"/>
      </right>
      <top/>
      <bottom style="medium">
        <color indexed="64"/>
      </bottom>
      <diagonal/>
    </border>
    <border>
      <left style="medium">
        <color rgb="FF000000"/>
      </left>
      <right style="thin">
        <color theme="0" tint="-0.34998626667073579"/>
      </right>
      <top style="medium">
        <color indexed="64"/>
      </top>
      <bottom style="medium">
        <color indexed="64"/>
      </bottom>
      <diagonal/>
    </border>
    <border>
      <left style="thin">
        <color theme="0" tint="-0.34998626667073579"/>
      </left>
      <right style="medium">
        <color rgb="FF000000"/>
      </right>
      <top style="medium">
        <color indexed="64"/>
      </top>
      <bottom/>
      <diagonal/>
    </border>
    <border>
      <left style="medium">
        <color rgb="FF000000"/>
      </left>
      <right style="thin">
        <color theme="0" tint="-0.34998626667073579"/>
      </right>
      <top style="medium">
        <color indexed="64"/>
      </top>
      <bottom style="thin">
        <color theme="0" tint="-0.34998626667073579"/>
      </bottom>
      <diagonal/>
    </border>
    <border>
      <left style="thin">
        <color indexed="64"/>
      </left>
      <right style="medium">
        <color rgb="FF000000"/>
      </right>
      <top style="thin">
        <color indexed="64"/>
      </top>
      <bottom style="thin">
        <color indexed="64"/>
      </bottom>
      <diagonal/>
    </border>
    <border>
      <left style="medium">
        <color rgb="FF000000"/>
      </left>
      <right style="thin">
        <color theme="0" tint="-0.34998626667073579"/>
      </right>
      <top style="thin">
        <color theme="0" tint="-0.34998626667073579"/>
      </top>
      <bottom style="thin">
        <color theme="0" tint="-0.34998626667073579"/>
      </bottom>
      <diagonal/>
    </border>
    <border>
      <left style="medium">
        <color rgb="FF000000"/>
      </left>
      <right style="thin">
        <color indexed="64"/>
      </right>
      <top style="thin">
        <color indexed="64"/>
      </top>
      <bottom style="thin">
        <color indexed="64"/>
      </bottom>
      <diagonal/>
    </border>
    <border>
      <left style="medium">
        <color rgb="FF000000"/>
      </left>
      <right style="thin">
        <color indexed="64"/>
      </right>
      <top style="thin">
        <color indexed="64"/>
      </top>
      <bottom/>
      <diagonal/>
    </border>
    <border>
      <left style="thin">
        <color indexed="64"/>
      </left>
      <right style="medium">
        <color rgb="FF000000"/>
      </right>
      <top style="thin">
        <color indexed="64"/>
      </top>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medium">
        <color rgb="FF000000"/>
      </right>
      <top style="thin">
        <color rgb="FF000000"/>
      </top>
      <bottom/>
      <diagonal/>
    </border>
    <border>
      <left/>
      <right style="medium">
        <color rgb="FF000000"/>
      </right>
      <top/>
      <bottom style="thin">
        <color rgb="FF000000"/>
      </bottom>
      <diagonal/>
    </border>
    <border>
      <left/>
      <right style="medium">
        <color rgb="FF000000"/>
      </right>
      <top style="thin">
        <color rgb="FF000000"/>
      </top>
      <bottom/>
      <diagonal/>
    </border>
    <border>
      <left style="medium">
        <color rgb="FF000000"/>
      </left>
      <right style="thin">
        <color theme="0" tint="-0.34998626667073579"/>
      </right>
      <top style="medium">
        <color rgb="FF000000"/>
      </top>
      <bottom style="thin">
        <color theme="0" tint="-0.34998626667073579"/>
      </bottom>
      <diagonal/>
    </border>
    <border>
      <left/>
      <right style="thin">
        <color theme="0" tint="-0.34998626667073579"/>
      </right>
      <top style="medium">
        <color rgb="FF000000"/>
      </top>
      <bottom style="thin">
        <color theme="0" tint="-0.34998626667073579"/>
      </bottom>
      <diagonal/>
    </border>
    <border>
      <left style="thin">
        <color theme="0" tint="-0.34998626667073579"/>
      </left>
      <right style="thin">
        <color theme="0" tint="-0.34998626667073579"/>
      </right>
      <top style="medium">
        <color rgb="FF000000"/>
      </top>
      <bottom style="thin">
        <color theme="0" tint="-0.34998626667073579"/>
      </bottom>
      <diagonal/>
    </border>
    <border>
      <left style="thin">
        <color theme="0" tint="-0.34998626667073579"/>
      </left>
      <right style="medium">
        <color indexed="64"/>
      </right>
      <top style="medium">
        <color rgb="FF000000"/>
      </top>
      <bottom style="thin">
        <color theme="0" tint="-0.34998626667073579"/>
      </bottom>
      <diagonal/>
    </border>
    <border>
      <left style="thin">
        <color theme="0" tint="-0.34998626667073579"/>
      </left>
      <right style="medium">
        <color rgb="FF000000"/>
      </right>
      <top style="medium">
        <color rgb="FF000000"/>
      </top>
      <bottom style="thin">
        <color theme="0" tint="-0.34998626667073579"/>
      </bottom>
      <diagonal/>
    </border>
    <border>
      <left style="thin">
        <color theme="0" tint="-0.34998626667073579"/>
      </left>
      <right style="medium">
        <color rgb="FF000000"/>
      </right>
      <top style="thin">
        <color theme="0" tint="-0.34998626667073579"/>
      </top>
      <bottom style="thin">
        <color theme="0" tint="-0.34998626667073579"/>
      </bottom>
      <diagonal/>
    </border>
    <border>
      <left style="medium">
        <color rgb="FF000000"/>
      </left>
      <right style="thin">
        <color theme="0" tint="-0.34998626667073579"/>
      </right>
      <top style="thin">
        <color theme="0" tint="-0.34998626667073579"/>
      </top>
      <bottom/>
      <diagonal/>
    </border>
    <border>
      <left style="thin">
        <color theme="0" tint="-0.34998626667073579"/>
      </left>
      <right style="medium">
        <color rgb="FF000000"/>
      </right>
      <top style="thin">
        <color theme="0" tint="-0.34998626667073579"/>
      </top>
      <bottom/>
      <diagonal/>
    </border>
    <border>
      <left style="thin">
        <color theme="0" tint="-0.34998626667073579"/>
      </left>
      <right style="medium">
        <color rgb="FF000000"/>
      </right>
      <top style="medium">
        <color indexed="64"/>
      </top>
      <bottom style="medium">
        <color indexed="64"/>
      </bottom>
      <diagonal/>
    </border>
    <border>
      <left style="medium">
        <color rgb="FF000000"/>
      </left>
      <right style="thin">
        <color theme="0" tint="-0.34998626667073579"/>
      </right>
      <top/>
      <bottom style="thin">
        <color theme="0" tint="-0.34998626667073579"/>
      </bottom>
      <diagonal/>
    </border>
    <border>
      <left style="thin">
        <color theme="0" tint="-0.34998626667073579"/>
      </left>
      <right style="medium">
        <color rgb="FF000000"/>
      </right>
      <top/>
      <bottom style="thin">
        <color theme="0" tint="-0.34998626667073579"/>
      </bottom>
      <diagonal/>
    </border>
    <border>
      <left style="medium">
        <color rgb="FF000000"/>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rgb="FF000000"/>
      </left>
      <right/>
      <top style="medium">
        <color rgb="FF000000"/>
      </top>
      <bottom style="thin">
        <color theme="0" tint="-0.34998626667073579"/>
      </bottom>
      <diagonal/>
    </border>
    <border>
      <left style="medium">
        <color rgb="FF000000"/>
      </left>
      <right/>
      <top style="thin">
        <color theme="0" tint="-0.34998626667073579"/>
      </top>
      <bottom style="thin">
        <color theme="0" tint="-0.34998626667073579"/>
      </bottom>
      <diagonal/>
    </border>
    <border>
      <left style="medium">
        <color indexed="64"/>
      </left>
      <right style="medium">
        <color rgb="FF000000"/>
      </right>
      <top style="thin">
        <color theme="0" tint="-0.34998626667073579"/>
      </top>
      <bottom style="thin">
        <color theme="0" tint="-0.34998626667073579"/>
      </bottom>
      <diagonal/>
    </border>
    <border>
      <left style="medium">
        <color indexed="64"/>
      </left>
      <right style="medium">
        <color rgb="FF000000"/>
      </right>
      <top style="thin">
        <color theme="0" tint="-0.34998626667073579"/>
      </top>
      <bottom/>
      <diagonal/>
    </border>
    <border>
      <left style="medium">
        <color rgb="FF000000"/>
      </left>
      <right/>
      <top/>
      <bottom style="thin">
        <color theme="0" tint="-0.34998626667073579"/>
      </bottom>
      <diagonal/>
    </border>
    <border>
      <left style="thin">
        <color theme="0" tint="-0.34998626667073579"/>
      </left>
      <right style="medium">
        <color rgb="FF000000"/>
      </right>
      <top/>
      <bottom/>
      <diagonal/>
    </border>
    <border>
      <left style="medium">
        <color rgb="FF000000"/>
      </left>
      <right/>
      <top style="thin">
        <color theme="0" tint="-0.34998626667073579"/>
      </top>
      <bottom/>
      <diagonal/>
    </border>
    <border>
      <left/>
      <right style="medium">
        <color rgb="FF000000"/>
      </right>
      <top style="thin">
        <color theme="0" tint="-0.34998626667073579"/>
      </top>
      <bottom style="thin">
        <color theme="0" tint="-0.34998626667073579"/>
      </bottom>
      <diagonal/>
    </border>
    <border>
      <left style="medium">
        <color rgb="FF000000"/>
      </left>
      <right/>
      <top style="thin">
        <color theme="0" tint="-0.34998626667073579"/>
      </top>
      <bottom style="double">
        <color theme="0" tint="-0.34998626667073579"/>
      </bottom>
      <diagonal/>
    </border>
    <border>
      <left style="thin">
        <color theme="0" tint="-0.34998626667073579"/>
      </left>
      <right style="medium">
        <color rgb="FF000000"/>
      </right>
      <top/>
      <bottom style="medium">
        <color rgb="FF000000"/>
      </bottom>
      <diagonal/>
    </border>
    <border>
      <left/>
      <right style="medium">
        <color rgb="FF000000"/>
      </right>
      <top/>
      <bottom style="thin">
        <color theme="0" tint="-0.34998626667073579"/>
      </bottom>
      <diagonal/>
    </border>
    <border>
      <left style="medium">
        <color rgb="FF000000"/>
      </left>
      <right style="thin">
        <color theme="0" tint="-0.34998626667073579"/>
      </right>
      <top style="thin">
        <color theme="0" tint="-0.34998626667073579"/>
      </top>
      <bottom style="medium">
        <color rgb="FF000000"/>
      </bottom>
      <diagonal/>
    </border>
    <border>
      <left/>
      <right style="thin">
        <color theme="0" tint="-0.34998626667073579"/>
      </right>
      <top style="thin">
        <color theme="0" tint="-0.34998626667073579"/>
      </top>
      <bottom style="medium">
        <color rgb="FF000000"/>
      </bottom>
      <diagonal/>
    </border>
    <border>
      <left style="thin">
        <color theme="0" tint="-0.34998626667073579"/>
      </left>
      <right style="thin">
        <color theme="0" tint="-0.34998626667073579"/>
      </right>
      <top style="thin">
        <color theme="0" tint="-0.34998626667073579"/>
      </top>
      <bottom style="medium">
        <color rgb="FF000000"/>
      </bottom>
      <diagonal/>
    </border>
    <border>
      <left style="thin">
        <color theme="0" tint="-0.34998626667073579"/>
      </left>
      <right style="medium">
        <color indexed="64"/>
      </right>
      <top style="thin">
        <color theme="0" tint="-0.34998626667073579"/>
      </top>
      <bottom style="medium">
        <color rgb="FF000000"/>
      </bottom>
      <diagonal/>
    </border>
    <border>
      <left style="thin">
        <color theme="0" tint="-0.34998626667073579"/>
      </left>
      <right style="medium">
        <color rgb="FF000000"/>
      </right>
      <top style="thin">
        <color theme="0" tint="-0.34998626667073579"/>
      </top>
      <bottom style="medium">
        <color rgb="FF000000"/>
      </bottom>
      <diagonal/>
    </border>
    <border>
      <left/>
      <right style="medium">
        <color rgb="FF000000"/>
      </right>
      <top style="medium">
        <color rgb="FF000000"/>
      </top>
      <bottom style="thin">
        <color theme="0" tint="-0.34998626667073579"/>
      </bottom>
      <diagonal/>
    </border>
    <border>
      <left/>
      <right style="medium">
        <color rgb="FF000000"/>
      </right>
      <top style="thin">
        <color theme="0" tint="-0.34998626667073579"/>
      </top>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right style="thin">
        <color indexed="64"/>
      </right>
      <top style="thin">
        <color indexed="64"/>
      </top>
      <bottom style="thin">
        <color indexed="64"/>
      </bottom>
      <diagonal/>
    </border>
    <border>
      <left style="medium">
        <color rgb="FF000000"/>
      </left>
      <right style="thin">
        <color theme="0" tint="-0.34998626667073579"/>
      </right>
      <top style="medium">
        <color rgb="FF000000"/>
      </top>
      <bottom/>
      <diagonal/>
    </border>
    <border>
      <left/>
      <right style="thin">
        <color theme="0" tint="-0.34998626667073579"/>
      </right>
      <top style="medium">
        <color rgb="FF000000"/>
      </top>
      <bottom/>
      <diagonal/>
    </border>
    <border>
      <left style="thin">
        <color theme="0" tint="-0.34998626667073579"/>
      </left>
      <right style="thin">
        <color theme="0" tint="-0.34998626667073579"/>
      </right>
      <top style="medium">
        <color rgb="FF000000"/>
      </top>
      <bottom/>
      <diagonal/>
    </border>
    <border>
      <left style="medium">
        <color rgb="FF000000"/>
      </left>
      <right style="thin">
        <color theme="0" tint="-0.34998626667073579"/>
      </right>
      <top style="thin">
        <color indexed="64"/>
      </top>
      <bottom style="double">
        <color indexed="64"/>
      </bottom>
      <diagonal/>
    </border>
    <border>
      <left style="thin">
        <color theme="0" tint="-0.14999847407452621"/>
      </left>
      <right style="thin">
        <color theme="0" tint="-0.14999847407452621"/>
      </right>
      <top style="thin">
        <color theme="0" tint="-0.14999847407452621"/>
      </top>
      <bottom style="medium">
        <color rgb="FF000000"/>
      </bottom>
      <diagonal/>
    </border>
    <border>
      <left style="medium">
        <color indexed="64"/>
      </left>
      <right style="medium">
        <color rgb="FF000000"/>
      </right>
      <top/>
      <bottom style="medium">
        <color rgb="FF000000"/>
      </bottom>
      <diagonal/>
    </border>
    <border>
      <left style="medium">
        <color indexed="64"/>
      </left>
      <right style="thin">
        <color theme="0" tint="-0.34998626667073579"/>
      </right>
      <top style="medium">
        <color indexed="64"/>
      </top>
      <bottom/>
      <diagonal/>
    </border>
    <border>
      <left/>
      <right style="thin">
        <color theme="0" tint="-0.34998626667073579"/>
      </right>
      <top style="medium">
        <color indexed="64"/>
      </top>
      <bottom/>
      <diagonal/>
    </border>
  </borders>
  <cellStyleXfs count="7">
    <xf numFmtId="0" fontId="0" fillId="0" borderId="0"/>
    <xf numFmtId="43" fontId="1" fillId="0" borderId="0" applyFont="0" applyFill="0" applyBorder="0" applyAlignment="0" applyProtection="0"/>
    <xf numFmtId="0" fontId="13" fillId="7" borderId="0" applyNumberFormat="0" applyBorder="0" applyAlignment="0" applyProtection="0"/>
    <xf numFmtId="0" fontId="14" fillId="8" borderId="0" applyNumberFormat="0" applyBorder="0" applyAlignment="0" applyProtection="0"/>
    <xf numFmtId="9" fontId="1" fillId="0" borderId="0" applyFont="0" applyFill="0" applyBorder="0" applyAlignment="0" applyProtection="0"/>
    <xf numFmtId="0" fontId="1" fillId="9" borderId="0" applyNumberFormat="0" applyBorder="0" applyAlignment="0" applyProtection="0"/>
    <xf numFmtId="44" fontId="1" fillId="0" borderId="0" applyFont="0" applyFill="0" applyBorder="0" applyAlignment="0" applyProtection="0"/>
  </cellStyleXfs>
  <cellXfs count="1167">
    <xf numFmtId="0" fontId="0" fillId="0" borderId="0" xfId="0"/>
    <xf numFmtId="0" fontId="2" fillId="0" borderId="0" xfId="0" applyFont="1"/>
    <xf numFmtId="43" fontId="0" fillId="0" borderId="0" xfId="0" applyNumberFormat="1"/>
    <xf numFmtId="0" fontId="0" fillId="4" borderId="0" xfId="0" applyFill="1"/>
    <xf numFmtId="0" fontId="0" fillId="0" borderId="0" xfId="0" applyAlignment="1">
      <alignment vertical="center"/>
    </xf>
    <xf numFmtId="3" fontId="0" fillId="0" borderId="0" xfId="0" applyNumberFormat="1"/>
    <xf numFmtId="0" fontId="9" fillId="0" borderId="0" xfId="0" applyFont="1" applyAlignment="1">
      <alignment vertical="center"/>
    </xf>
    <xf numFmtId="0" fontId="5" fillId="4" borderId="0" xfId="0" applyFont="1" applyFill="1" applyAlignment="1">
      <alignment horizontal="left" vertical="center"/>
    </xf>
    <xf numFmtId="164" fontId="5" fillId="4" borderId="0" xfId="0" applyNumberFormat="1" applyFont="1" applyFill="1" applyAlignment="1">
      <alignment horizontal="left" vertical="center"/>
    </xf>
    <xf numFmtId="0" fontId="10" fillId="0" borderId="0" xfId="0" applyFont="1" applyAlignment="1">
      <alignment vertical="center"/>
    </xf>
    <xf numFmtId="0" fontId="0" fillId="0" borderId="0" xfId="0" applyAlignment="1">
      <alignment horizontal="left"/>
    </xf>
    <xf numFmtId="164" fontId="0" fillId="0" borderId="0" xfId="0" applyNumberFormat="1" applyAlignment="1">
      <alignment vertical="center"/>
    </xf>
    <xf numFmtId="9" fontId="0" fillId="0" borderId="0" xfId="4" applyFont="1"/>
    <xf numFmtId="9" fontId="0" fillId="0" borderId="0" xfId="4" applyFont="1" applyFill="1"/>
    <xf numFmtId="0" fontId="0" fillId="0" borderId="0" xfId="0" applyAlignment="1">
      <alignment horizontal="center"/>
    </xf>
    <xf numFmtId="43" fontId="17" fillId="0" borderId="0" xfId="0" applyNumberFormat="1" applyFont="1" applyAlignment="1">
      <alignment horizontal="right"/>
    </xf>
    <xf numFmtId="43" fontId="18" fillId="0" borderId="0" xfId="0" applyNumberFormat="1" applyFont="1" applyAlignment="1">
      <alignment horizontal="right"/>
    </xf>
    <xf numFmtId="165" fontId="19" fillId="0" borderId="0" xfId="1" applyNumberFormat="1" applyFont="1" applyFill="1" applyBorder="1" applyAlignment="1">
      <alignment horizontal="right"/>
    </xf>
    <xf numFmtId="0" fontId="0" fillId="0" borderId="7" xfId="0" applyBorder="1" applyAlignment="1">
      <alignment horizontal="left" vertical="center"/>
    </xf>
    <xf numFmtId="0" fontId="6" fillId="5" borderId="7" xfId="0" applyFont="1" applyFill="1" applyBorder="1" applyAlignment="1">
      <alignment horizontal="left" vertical="center"/>
    </xf>
    <xf numFmtId="0" fontId="0" fillId="0" borderId="19" xfId="0" applyBorder="1"/>
    <xf numFmtId="0" fontId="6" fillId="5" borderId="21" xfId="0" applyFont="1" applyFill="1" applyBorder="1" applyAlignment="1">
      <alignment horizontal="left"/>
    </xf>
    <xf numFmtId="0" fontId="5" fillId="0" borderId="0" xfId="0" applyFont="1" applyAlignment="1">
      <alignment horizontal="left" vertical="center"/>
    </xf>
    <xf numFmtId="164" fontId="5" fillId="0" borderId="0" xfId="0" applyNumberFormat="1" applyFont="1" applyAlignment="1">
      <alignment horizontal="left" vertical="center"/>
    </xf>
    <xf numFmtId="0" fontId="7" fillId="0" borderId="31" xfId="0" applyFont="1" applyBorder="1" applyAlignment="1">
      <alignment horizontal="center"/>
    </xf>
    <xf numFmtId="0" fontId="6" fillId="5" borderId="32" xfId="0" applyFont="1" applyFill="1" applyBorder="1" applyAlignment="1">
      <alignment horizontal="left" vertical="center"/>
    </xf>
    <xf numFmtId="0" fontId="6" fillId="5" borderId="32" xfId="0" applyFont="1" applyFill="1" applyBorder="1" applyAlignment="1">
      <alignment horizontal="left"/>
    </xf>
    <xf numFmtId="0" fontId="0" fillId="0" borderId="7" xfId="0" applyBorder="1" applyAlignment="1">
      <alignment horizontal="left"/>
    </xf>
    <xf numFmtId="0" fontId="6" fillId="5" borderId="11" xfId="0" applyFont="1" applyFill="1" applyBorder="1" applyAlignment="1">
      <alignment horizontal="left"/>
    </xf>
    <xf numFmtId="0" fontId="6" fillId="5" borderId="7" xfId="0" applyFont="1" applyFill="1" applyBorder="1" applyAlignment="1">
      <alignment horizontal="center"/>
    </xf>
    <xf numFmtId="0" fontId="0" fillId="1" borderId="1" xfId="0" applyFill="1" applyBorder="1"/>
    <xf numFmtId="3" fontId="0" fillId="1" borderId="1" xfId="0" applyNumberFormat="1" applyFill="1" applyBorder="1" applyAlignment="1">
      <alignment horizontal="right"/>
    </xf>
    <xf numFmtId="0" fontId="0" fillId="1" borderId="1" xfId="0" applyFill="1" applyBorder="1" applyAlignment="1">
      <alignment horizontal="left"/>
    </xf>
    <xf numFmtId="0" fontId="0" fillId="0" borderId="7" xfId="0" applyBorder="1" applyAlignment="1">
      <alignment horizontal="center" vertical="center"/>
    </xf>
    <xf numFmtId="0" fontId="10" fillId="0" borderId="0" xfId="0" applyFont="1" applyAlignment="1">
      <alignment horizontal="center" vertical="center"/>
    </xf>
    <xf numFmtId="0" fontId="9" fillId="0" borderId="0" xfId="0" applyFont="1" applyAlignment="1">
      <alignment horizontal="center" vertical="center"/>
    </xf>
    <xf numFmtId="0" fontId="0" fillId="1" borderId="40" xfId="0" applyFill="1" applyBorder="1"/>
    <xf numFmtId="3" fontId="0" fillId="1" borderId="9" xfId="0" applyNumberFormat="1" applyFill="1" applyBorder="1" applyAlignment="1">
      <alignment vertical="center"/>
    </xf>
    <xf numFmtId="3" fontId="0" fillId="1" borderId="7" xfId="0" applyNumberFormat="1" applyFill="1" applyBorder="1" applyAlignment="1">
      <alignment vertical="center"/>
    </xf>
    <xf numFmtId="3" fontId="0" fillId="17" borderId="1" xfId="0" applyNumberFormat="1" applyFill="1" applyBorder="1" applyAlignment="1">
      <alignment horizontal="right"/>
    </xf>
    <xf numFmtId="3" fontId="8" fillId="17" borderId="1" xfId="0" applyNumberFormat="1" applyFont="1" applyFill="1" applyBorder="1" applyAlignment="1">
      <alignment horizontal="right"/>
    </xf>
    <xf numFmtId="3" fontId="0" fillId="16" borderId="1" xfId="0" applyNumberFormat="1" applyFill="1" applyBorder="1"/>
    <xf numFmtId="4" fontId="0" fillId="1" borderId="1" xfId="0" applyNumberFormat="1" applyFill="1" applyBorder="1" applyAlignment="1">
      <alignment horizontal="left"/>
    </xf>
    <xf numFmtId="4" fontId="7" fillId="15" borderId="1" xfId="0" applyNumberFormat="1" applyFont="1" applyFill="1" applyBorder="1" applyAlignment="1">
      <alignment horizontal="left"/>
    </xf>
    <xf numFmtId="4" fontId="0" fillId="18" borderId="1" xfId="0" applyNumberFormat="1" applyFill="1" applyBorder="1" applyAlignment="1">
      <alignment horizontal="left"/>
    </xf>
    <xf numFmtId="3" fontId="0" fillId="1" borderId="1" xfId="0" applyNumberFormat="1" applyFill="1" applyBorder="1" applyAlignment="1">
      <alignment horizontal="right" vertical="center"/>
    </xf>
    <xf numFmtId="3" fontId="4" fillId="1" borderId="1" xfId="0" applyNumberFormat="1" applyFont="1" applyFill="1" applyBorder="1" applyAlignment="1">
      <alignment horizontal="right" vertical="center"/>
    </xf>
    <xf numFmtId="3" fontId="4" fillId="1" borderId="4" xfId="3" applyNumberFormat="1" applyFont="1" applyFill="1" applyBorder="1" applyAlignment="1">
      <alignment horizontal="right" vertical="center"/>
    </xf>
    <xf numFmtId="3" fontId="4" fillId="1" borderId="4" xfId="0" applyNumberFormat="1" applyFont="1" applyFill="1" applyBorder="1" applyAlignment="1">
      <alignment horizontal="right" vertical="center"/>
    </xf>
    <xf numFmtId="3" fontId="4" fillId="1" borderId="9" xfId="0" applyNumberFormat="1" applyFont="1" applyFill="1" applyBorder="1" applyAlignment="1">
      <alignment vertical="center"/>
    </xf>
    <xf numFmtId="3" fontId="4" fillId="1" borderId="7" xfId="0" applyNumberFormat="1" applyFont="1" applyFill="1" applyBorder="1" applyAlignment="1">
      <alignment horizontal="center" vertical="center"/>
    </xf>
    <xf numFmtId="4" fontId="0" fillId="1" borderId="1" xfId="0" applyNumberFormat="1" applyFill="1" applyBorder="1" applyAlignment="1">
      <alignment horizontal="right" vertical="center"/>
    </xf>
    <xf numFmtId="167" fontId="5" fillId="16" borderId="1" xfId="6" applyNumberFormat="1" applyFont="1" applyFill="1" applyBorder="1" applyAlignment="1">
      <alignment horizontal="left"/>
    </xf>
    <xf numFmtId="0" fontId="2" fillId="0" borderId="0" xfId="0" applyFont="1" applyAlignment="1">
      <alignment horizontal="center" vertical="center"/>
    </xf>
    <xf numFmtId="3" fontId="0" fillId="0" borderId="0" xfId="0" applyNumberFormat="1" applyAlignment="1">
      <alignment vertical="center"/>
    </xf>
    <xf numFmtId="0" fontId="0" fillId="0" borderId="0" xfId="0" applyAlignment="1">
      <alignment horizontal="center" vertical="center"/>
    </xf>
    <xf numFmtId="0" fontId="5" fillId="0" borderId="0" xfId="0" applyFont="1" applyAlignment="1">
      <alignment horizontal="center" vertical="center"/>
    </xf>
    <xf numFmtId="0" fontId="5" fillId="4" borderId="0" xfId="0" applyFont="1" applyFill="1" applyAlignment="1">
      <alignment horizontal="center" vertical="center"/>
    </xf>
    <xf numFmtId="3" fontId="0" fillId="1" borderId="1" xfId="0" applyNumberFormat="1" applyFill="1" applyBorder="1" applyAlignment="1">
      <alignment horizontal="center" vertical="center"/>
    </xf>
    <xf numFmtId="1" fontId="0" fillId="0" borderId="0" xfId="0" applyNumberFormat="1" applyAlignment="1">
      <alignment horizontal="center" vertical="center"/>
    </xf>
    <xf numFmtId="0" fontId="21" fillId="0" borderId="0" xfId="0" applyFont="1"/>
    <xf numFmtId="0" fontId="5" fillId="3" borderId="0" xfId="0" applyFont="1" applyFill="1"/>
    <xf numFmtId="0" fontId="23" fillId="0" borderId="32" xfId="0" applyFont="1" applyBorder="1" applyAlignment="1">
      <alignment horizontal="left" vertical="center"/>
    </xf>
    <xf numFmtId="0" fontId="23" fillId="0" borderId="32" xfId="0" applyFont="1" applyBorder="1" applyAlignment="1">
      <alignment horizontal="left"/>
    </xf>
    <xf numFmtId="0" fontId="22" fillId="0" borderId="32" xfId="0" applyFont="1" applyBorder="1" applyAlignment="1">
      <alignment horizontal="left" vertical="center"/>
    </xf>
    <xf numFmtId="0" fontId="3" fillId="0" borderId="0" xfId="0" applyFont="1" applyAlignment="1">
      <alignment horizontal="left" vertical="center"/>
    </xf>
    <xf numFmtId="0" fontId="3" fillId="4" borderId="0" xfId="0" applyFont="1" applyFill="1" applyAlignment="1">
      <alignment horizontal="left" vertical="center"/>
    </xf>
    <xf numFmtId="0" fontId="23" fillId="0" borderId="0" xfId="0" applyFont="1" applyAlignment="1">
      <alignment vertical="center"/>
    </xf>
    <xf numFmtId="3" fontId="3" fillId="20" borderId="7" xfId="0" applyNumberFormat="1" applyFont="1" applyFill="1" applyBorder="1" applyAlignment="1">
      <alignment horizontal="center"/>
    </xf>
    <xf numFmtId="0" fontId="3" fillId="0" borderId="7" xfId="0" applyFont="1" applyBorder="1" applyAlignment="1">
      <alignment horizontal="center" vertical="center" wrapText="1"/>
    </xf>
    <xf numFmtId="3" fontId="3" fillId="3" borderId="7" xfId="0" applyNumberFormat="1" applyFont="1" applyFill="1" applyBorder="1" applyAlignment="1">
      <alignment horizontal="center" vertical="center"/>
    </xf>
    <xf numFmtId="0" fontId="3" fillId="2" borderId="17" xfId="0" applyFont="1" applyFill="1" applyBorder="1" applyAlignment="1">
      <alignment vertical="center"/>
    </xf>
    <xf numFmtId="0" fontId="3" fillId="2" borderId="17" xfId="0" applyFont="1" applyFill="1" applyBorder="1" applyAlignment="1">
      <alignment horizontal="center" vertical="center"/>
    </xf>
    <xf numFmtId="0" fontId="23" fillId="2" borderId="18" xfId="0" applyFont="1" applyFill="1" applyBorder="1" applyAlignment="1">
      <alignment vertical="center"/>
    </xf>
    <xf numFmtId="0" fontId="3" fillId="0" borderId="0" xfId="0" applyFont="1" applyAlignment="1">
      <alignment horizontal="center" vertical="center"/>
    </xf>
    <xf numFmtId="0" fontId="23" fillId="0" borderId="1" xfId="0" applyFont="1" applyBorder="1" applyAlignment="1">
      <alignment vertical="center"/>
    </xf>
    <xf numFmtId="0" fontId="23" fillId="0" borderId="33" xfId="0" applyFont="1" applyBorder="1" applyAlignment="1">
      <alignment vertical="center"/>
    </xf>
    <xf numFmtId="0" fontId="6" fillId="5" borderId="11"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4" xfId="0" applyFont="1" applyFill="1" applyBorder="1" applyAlignment="1">
      <alignment horizontal="center" vertical="center"/>
    </xf>
    <xf numFmtId="0" fontId="6" fillId="5" borderId="4" xfId="0" applyFont="1" applyFill="1" applyBorder="1" applyAlignment="1">
      <alignment horizontal="center" vertical="center"/>
    </xf>
    <xf numFmtId="0" fontId="6" fillId="5" borderId="22" xfId="0" applyFont="1" applyFill="1" applyBorder="1" applyAlignment="1">
      <alignment horizontal="left" vertical="center"/>
    </xf>
    <xf numFmtId="0" fontId="0" fillId="0" borderId="10" xfId="0" applyBorder="1" applyAlignment="1">
      <alignment vertical="center"/>
    </xf>
    <xf numFmtId="0" fontId="23" fillId="6" borderId="10" xfId="0" applyFont="1" applyFill="1" applyBorder="1" applyAlignment="1">
      <alignment vertical="center"/>
    </xf>
    <xf numFmtId="0" fontId="23" fillId="0" borderId="19" xfId="0" applyFont="1" applyBorder="1"/>
    <xf numFmtId="0" fontId="23" fillId="0" borderId="0" xfId="0" applyFont="1"/>
    <xf numFmtId="0" fontId="23" fillId="3" borderId="32" xfId="0" applyFont="1" applyFill="1" applyBorder="1"/>
    <xf numFmtId="0" fontId="23" fillId="0" borderId="7" xfId="0" applyFont="1" applyBorder="1" applyAlignment="1">
      <alignment horizontal="left" vertical="center"/>
    </xf>
    <xf numFmtId="0" fontId="23" fillId="0" borderId="19" xfId="0" applyFont="1" applyBorder="1" applyAlignment="1">
      <alignment horizontal="left"/>
    </xf>
    <xf numFmtId="0" fontId="23" fillId="0" borderId="0" xfId="0" applyFont="1" applyAlignment="1">
      <alignment horizontal="center" vertical="center"/>
    </xf>
    <xf numFmtId="0" fontId="0" fillId="0" borderId="0" xfId="0" applyAlignment="1">
      <alignment horizontal="left" vertical="center"/>
    </xf>
    <xf numFmtId="0" fontId="3" fillId="3" borderId="32" xfId="0" applyFont="1" applyFill="1" applyBorder="1" applyAlignment="1">
      <alignment horizontal="left" vertical="center"/>
    </xf>
    <xf numFmtId="0" fontId="9" fillId="0" borderId="0" xfId="0" applyFont="1" applyAlignment="1">
      <alignment horizontal="left" vertical="center"/>
    </xf>
    <xf numFmtId="0" fontId="23" fillId="0" borderId="0" xfId="0" applyFont="1" applyAlignment="1">
      <alignment horizontal="left" vertical="center"/>
    </xf>
    <xf numFmtId="0" fontId="7" fillId="0" borderId="31" xfId="0" applyFont="1" applyBorder="1" applyAlignment="1">
      <alignment horizontal="left" vertical="center"/>
    </xf>
    <xf numFmtId="9" fontId="0" fillId="0" borderId="0" xfId="4" applyFont="1" applyFill="1" applyAlignment="1">
      <alignment horizontal="left" vertical="center"/>
    </xf>
    <xf numFmtId="9" fontId="0" fillId="0" borderId="0" xfId="4" applyFont="1" applyAlignment="1">
      <alignment horizontal="left" vertical="center"/>
    </xf>
    <xf numFmtId="0" fontId="23" fillId="0" borderId="21" xfId="0" applyFont="1" applyBorder="1" applyAlignment="1">
      <alignment horizontal="left" vertical="center"/>
    </xf>
    <xf numFmtId="0" fontId="0" fillId="4" borderId="0" xfId="0" applyFill="1" applyAlignment="1">
      <alignment horizontal="left" vertical="center"/>
    </xf>
    <xf numFmtId="0" fontId="23" fillId="3" borderId="7" xfId="0" applyFont="1" applyFill="1" applyBorder="1" applyAlignment="1">
      <alignment horizontal="left" vertical="center"/>
    </xf>
    <xf numFmtId="0" fontId="23" fillId="0" borderId="23" xfId="0" applyFont="1" applyBorder="1" applyAlignment="1">
      <alignment horizontal="left"/>
    </xf>
    <xf numFmtId="0" fontId="3" fillId="0" borderId="23" xfId="0" applyFont="1" applyBorder="1" applyAlignment="1">
      <alignment horizontal="left"/>
    </xf>
    <xf numFmtId="0" fontId="23" fillId="0" borderId="27" xfId="0" applyFont="1" applyBorder="1" applyAlignment="1">
      <alignment horizontal="left"/>
    </xf>
    <xf numFmtId="0" fontId="3" fillId="0" borderId="7" xfId="0" applyFont="1" applyBorder="1" applyAlignment="1">
      <alignment horizontal="center" vertical="center"/>
    </xf>
    <xf numFmtId="0" fontId="0" fillId="1" borderId="7" xfId="0" applyFill="1" applyBorder="1" applyAlignment="1">
      <alignment horizontal="center"/>
    </xf>
    <xf numFmtId="3" fontId="0" fillId="1" borderId="1" xfId="0" applyNumberFormat="1" applyFill="1" applyBorder="1" applyAlignment="1">
      <alignment horizontal="center"/>
    </xf>
    <xf numFmtId="0" fontId="0" fillId="17" borderId="7" xfId="0" applyFill="1" applyBorder="1" applyAlignment="1">
      <alignment horizontal="center"/>
    </xf>
    <xf numFmtId="3" fontId="0" fillId="16" borderId="1" xfId="0" applyNumberFormat="1" applyFill="1" applyBorder="1" applyAlignment="1">
      <alignment horizontal="center"/>
    </xf>
    <xf numFmtId="0" fontId="7" fillId="15" borderId="7" xfId="0" applyFont="1" applyFill="1" applyBorder="1" applyAlignment="1">
      <alignment horizontal="center"/>
    </xf>
    <xf numFmtId="0" fontId="0" fillId="18" borderId="7" xfId="0" applyFill="1" applyBorder="1" applyAlignment="1">
      <alignment horizontal="center"/>
    </xf>
    <xf numFmtId="0" fontId="0" fillId="1" borderId="45" xfId="0" applyFill="1" applyBorder="1" applyAlignment="1">
      <alignment horizontal="center"/>
    </xf>
    <xf numFmtId="0" fontId="3" fillId="2" borderId="43" xfId="0" applyFont="1" applyFill="1" applyBorder="1" applyAlignment="1">
      <alignment horizontal="center" vertical="center"/>
    </xf>
    <xf numFmtId="3" fontId="23" fillId="13" borderId="10" xfId="0" applyNumberFormat="1" applyFont="1" applyFill="1" applyBorder="1" applyAlignment="1">
      <alignment horizontal="center" vertical="center"/>
    </xf>
    <xf numFmtId="3" fontId="3" fillId="19" borderId="10" xfId="0" applyNumberFormat="1" applyFont="1" applyFill="1" applyBorder="1" applyAlignment="1">
      <alignment horizontal="center" vertical="center"/>
    </xf>
    <xf numFmtId="0" fontId="6" fillId="5" borderId="36" xfId="0" applyFont="1" applyFill="1" applyBorder="1" applyAlignment="1">
      <alignment horizontal="center" vertical="center"/>
    </xf>
    <xf numFmtId="0" fontId="0" fillId="0" borderId="0" xfId="0" applyAlignment="1">
      <alignment wrapText="1"/>
    </xf>
    <xf numFmtId="0" fontId="4" fillId="27" borderId="0" xfId="0" applyFont="1" applyFill="1"/>
    <xf numFmtId="0" fontId="23" fillId="0" borderId="36" xfId="0" applyFont="1" applyBorder="1" applyAlignment="1">
      <alignment horizontal="center" vertical="center"/>
    </xf>
    <xf numFmtId="0" fontId="23" fillId="0" borderId="36" xfId="0" applyFont="1" applyBorder="1" applyAlignment="1">
      <alignment horizontal="center"/>
    </xf>
    <xf numFmtId="0" fontId="23" fillId="0" borderId="36" xfId="0" applyFont="1" applyBorder="1" applyAlignment="1">
      <alignment horizontal="center" wrapText="1"/>
    </xf>
    <xf numFmtId="0" fontId="23" fillId="0" borderId="37" xfId="0" applyFont="1" applyBorder="1" applyAlignment="1">
      <alignment horizontal="center"/>
    </xf>
    <xf numFmtId="3" fontId="23" fillId="0" borderId="36" xfId="0" applyNumberFormat="1" applyFont="1" applyBorder="1" applyAlignment="1">
      <alignment horizontal="center" vertical="center"/>
    </xf>
    <xf numFmtId="0" fontId="22" fillId="0" borderId="36" xfId="0" applyFont="1" applyBorder="1" applyAlignment="1">
      <alignment horizontal="center" vertical="center"/>
    </xf>
    <xf numFmtId="3" fontId="3" fillId="0" borderId="7" xfId="0" applyNumberFormat="1" applyFont="1" applyBorder="1" applyAlignment="1">
      <alignment horizontal="center" vertical="center" wrapText="1"/>
    </xf>
    <xf numFmtId="3" fontId="3" fillId="0" borderId="45" xfId="0" applyNumberFormat="1" applyFont="1" applyBorder="1" applyAlignment="1">
      <alignment horizontal="center" vertical="center" wrapText="1"/>
    </xf>
    <xf numFmtId="3" fontId="6" fillId="0" borderId="7" xfId="0" applyNumberFormat="1" applyFont="1" applyBorder="1" applyAlignment="1">
      <alignment horizontal="center" vertical="center" wrapText="1"/>
    </xf>
    <xf numFmtId="3" fontId="3" fillId="0" borderId="11" xfId="0" applyNumberFormat="1" applyFont="1" applyBorder="1" applyAlignment="1">
      <alignment horizontal="center" vertical="center" wrapText="1"/>
    </xf>
    <xf numFmtId="0" fontId="16" fillId="0" borderId="0" xfId="0" applyFont="1"/>
    <xf numFmtId="0" fontId="27" fillId="0" borderId="0" xfId="0" applyFont="1"/>
    <xf numFmtId="0" fontId="3" fillId="0" borderId="0" xfId="0" applyFont="1" applyAlignment="1" applyProtection="1">
      <alignment vertical="center" wrapText="1"/>
      <protection locked="0"/>
    </xf>
    <xf numFmtId="0" fontId="23" fillId="0" borderId="0" xfId="0" applyFont="1" applyAlignment="1" applyProtection="1">
      <alignment vertical="center"/>
      <protection locked="0"/>
    </xf>
    <xf numFmtId="0" fontId="23" fillId="0" borderId="0" xfId="0" applyFont="1" applyAlignment="1" applyProtection="1">
      <alignment vertical="center" wrapText="1"/>
      <protection locked="0"/>
    </xf>
    <xf numFmtId="3" fontId="0" fillId="0" borderId="0" xfId="0" applyNumberFormat="1" applyAlignment="1">
      <alignment horizontal="center" vertical="center"/>
    </xf>
    <xf numFmtId="0" fontId="6" fillId="0" borderId="0" xfId="0" applyFont="1" applyAlignment="1">
      <alignment horizontal="right" vertical="center"/>
    </xf>
    <xf numFmtId="0" fontId="6" fillId="5" borderId="7" xfId="0" applyFont="1" applyFill="1" applyBorder="1" applyAlignment="1">
      <alignment horizontal="left"/>
    </xf>
    <xf numFmtId="0" fontId="23" fillId="0" borderId="7" xfId="0" applyFont="1" applyBorder="1" applyAlignment="1">
      <alignment horizontal="left"/>
    </xf>
    <xf numFmtId="10" fontId="0" fillId="0" borderId="7" xfId="0" applyNumberFormat="1" applyBorder="1" applyAlignment="1">
      <alignment horizontal="center" vertical="center"/>
    </xf>
    <xf numFmtId="0" fontId="7" fillId="5" borderId="7" xfId="0" applyFont="1" applyFill="1" applyBorder="1" applyAlignment="1">
      <alignment horizontal="center" vertical="center"/>
    </xf>
    <xf numFmtId="0" fontId="0" fillId="6" borderId="7" xfId="0" applyFill="1" applyBorder="1" applyAlignment="1">
      <alignment horizontal="center" vertical="center"/>
    </xf>
    <xf numFmtId="0" fontId="0" fillId="0" borderId="11" xfId="0" applyBorder="1" applyAlignment="1">
      <alignment horizontal="center" vertical="center"/>
    </xf>
    <xf numFmtId="0" fontId="0" fillId="0" borderId="44" xfId="0" applyBorder="1" applyAlignment="1">
      <alignment horizontal="center" vertical="center"/>
    </xf>
    <xf numFmtId="0" fontId="0" fillId="0" borderId="7" xfId="0" applyBorder="1" applyAlignment="1">
      <alignment horizontal="center" vertical="center" wrapText="1"/>
    </xf>
    <xf numFmtId="0" fontId="0" fillId="0" borderId="45" xfId="0" applyBorder="1" applyAlignment="1">
      <alignment horizontal="center" vertical="center"/>
    </xf>
    <xf numFmtId="3" fontId="0" fillId="0" borderId="7" xfId="0" applyNumberFormat="1" applyBorder="1" applyAlignment="1">
      <alignment horizontal="center" vertical="center"/>
    </xf>
    <xf numFmtId="3" fontId="6" fillId="5" borderId="7" xfId="0" applyNumberFormat="1" applyFont="1" applyFill="1" applyBorder="1" applyAlignment="1">
      <alignment horizontal="center" vertical="center"/>
    </xf>
    <xf numFmtId="3" fontId="7" fillId="5" borderId="7" xfId="0" applyNumberFormat="1" applyFont="1" applyFill="1" applyBorder="1" applyAlignment="1">
      <alignment horizontal="center" vertical="center"/>
    </xf>
    <xf numFmtId="3" fontId="0" fillId="6" borderId="7" xfId="0" applyNumberFormat="1" applyFill="1" applyBorder="1" applyAlignment="1">
      <alignment horizontal="center" vertical="center"/>
    </xf>
    <xf numFmtId="3" fontId="0" fillId="0" borderId="11" xfId="0" applyNumberFormat="1" applyBorder="1" applyAlignment="1">
      <alignment horizontal="center" vertical="center"/>
    </xf>
    <xf numFmtId="3" fontId="0" fillId="0" borderId="44" xfId="0" applyNumberFormat="1" applyBorder="1" applyAlignment="1">
      <alignment horizontal="center" vertical="center"/>
    </xf>
    <xf numFmtId="3" fontId="0" fillId="0" borderId="7" xfId="0" applyNumberFormat="1" applyBorder="1" applyAlignment="1">
      <alignment horizontal="center" vertical="center" wrapText="1"/>
    </xf>
    <xf numFmtId="3" fontId="0" fillId="0" borderId="45" xfId="0" applyNumberFormat="1" applyBorder="1" applyAlignment="1">
      <alignment horizontal="center" vertical="center"/>
    </xf>
    <xf numFmtId="3" fontId="10" fillId="0" borderId="0" xfId="0" applyNumberFormat="1" applyFont="1" applyAlignment="1">
      <alignment horizontal="center" vertical="center"/>
    </xf>
    <xf numFmtId="3" fontId="9" fillId="0" borderId="0" xfId="0" applyNumberFormat="1" applyFont="1" applyAlignment="1">
      <alignment horizontal="center" vertical="center"/>
    </xf>
    <xf numFmtId="3" fontId="0" fillId="0" borderId="54" xfId="0" applyNumberFormat="1" applyBorder="1" applyAlignment="1">
      <alignment horizontal="center" vertical="center"/>
    </xf>
    <xf numFmtId="0" fontId="0" fillId="0" borderId="54" xfId="0" applyBorder="1" applyAlignment="1">
      <alignment horizontal="center" vertical="center"/>
    </xf>
    <xf numFmtId="0" fontId="23" fillId="0" borderId="7" xfId="0" applyFont="1" applyBorder="1" applyAlignment="1">
      <alignment horizontal="left" vertical="center" wrapText="1"/>
    </xf>
    <xf numFmtId="0" fontId="2" fillId="2" borderId="45" xfId="0" applyFont="1" applyFill="1" applyBorder="1" applyAlignment="1">
      <alignment horizontal="center" vertical="center"/>
    </xf>
    <xf numFmtId="3" fontId="2" fillId="2" borderId="45" xfId="0" applyNumberFormat="1" applyFont="1" applyFill="1" applyBorder="1" applyAlignment="1">
      <alignment horizontal="center" vertical="center"/>
    </xf>
    <xf numFmtId="3" fontId="2" fillId="0" borderId="0" xfId="0" applyNumberFormat="1" applyFont="1" applyAlignment="1">
      <alignment horizontal="center"/>
    </xf>
    <xf numFmtId="0" fontId="6" fillId="5" borderId="44" xfId="0" applyFont="1" applyFill="1" applyBorder="1" applyAlignment="1">
      <alignment horizontal="center" vertical="center"/>
    </xf>
    <xf numFmtId="0" fontId="23" fillId="3" borderId="38" xfId="0" applyFont="1" applyFill="1" applyBorder="1" applyAlignment="1">
      <alignment horizontal="center"/>
    </xf>
    <xf numFmtId="0" fontId="23" fillId="3" borderId="36" xfId="0" applyFont="1" applyFill="1" applyBorder="1" applyAlignment="1">
      <alignment horizontal="center" vertical="center"/>
    </xf>
    <xf numFmtId="3" fontId="3" fillId="2" borderId="43" xfId="0" applyNumberFormat="1" applyFont="1" applyFill="1" applyBorder="1" applyAlignment="1">
      <alignment horizontal="center" vertical="center"/>
    </xf>
    <xf numFmtId="3" fontId="23" fillId="0" borderId="11" xfId="0" applyNumberFormat="1" applyFont="1" applyBorder="1" applyAlignment="1">
      <alignment horizontal="center" vertical="center"/>
    </xf>
    <xf numFmtId="3" fontId="6" fillId="5" borderId="44" xfId="0" applyNumberFormat="1" applyFont="1" applyFill="1" applyBorder="1" applyAlignment="1">
      <alignment horizontal="center" vertical="center"/>
    </xf>
    <xf numFmtId="3" fontId="23" fillId="0" borderId="44" xfId="0" applyNumberFormat="1" applyFont="1" applyBorder="1" applyAlignment="1">
      <alignment horizontal="center" vertical="center"/>
    </xf>
    <xf numFmtId="3" fontId="6" fillId="5" borderId="36" xfId="0" applyNumberFormat="1" applyFont="1" applyFill="1" applyBorder="1" applyAlignment="1">
      <alignment horizontal="center" vertical="center"/>
    </xf>
    <xf numFmtId="0" fontId="23" fillId="0" borderId="11" xfId="0" applyFont="1" applyBorder="1" applyAlignment="1">
      <alignment horizontal="left" vertical="center" wrapText="1"/>
    </xf>
    <xf numFmtId="0" fontId="3" fillId="0" borderId="45" xfId="0" applyFont="1" applyBorder="1" applyAlignment="1">
      <alignment horizontal="left" vertical="center" wrapText="1"/>
    </xf>
    <xf numFmtId="0" fontId="22" fillId="0" borderId="7" xfId="0" applyFont="1" applyBorder="1" applyAlignment="1">
      <alignment horizontal="left" vertical="center" wrapText="1"/>
    </xf>
    <xf numFmtId="0" fontId="23" fillId="3" borderId="7" xfId="0" applyFont="1" applyFill="1" applyBorder="1"/>
    <xf numFmtId="0" fontId="23" fillId="0" borderId="11" xfId="0" applyFont="1" applyBorder="1" applyAlignment="1">
      <alignment horizontal="left"/>
    </xf>
    <xf numFmtId="0" fontId="23" fillId="0" borderId="0" xfId="0" applyFont="1" applyAlignment="1">
      <alignment horizontal="left"/>
    </xf>
    <xf numFmtId="0" fontId="6" fillId="5" borderId="61" xfId="0" applyFont="1" applyFill="1" applyBorder="1" applyAlignment="1">
      <alignment horizontal="left" vertical="center"/>
    </xf>
    <xf numFmtId="0" fontId="23" fillId="0" borderId="11" xfId="0" applyFont="1" applyBorder="1" applyAlignment="1">
      <alignment horizontal="left" vertical="center"/>
    </xf>
    <xf numFmtId="0" fontId="23" fillId="0" borderId="10" xfId="0" applyFont="1" applyBorder="1" applyAlignment="1">
      <alignment horizontal="left" vertical="center"/>
    </xf>
    <xf numFmtId="0" fontId="23" fillId="0" borderId="10" xfId="0" applyFont="1" applyBorder="1" applyAlignment="1">
      <alignment horizontal="left" vertical="center" wrapText="1"/>
    </xf>
    <xf numFmtId="0" fontId="3" fillId="0" borderId="10" xfId="0" applyFont="1" applyBorder="1" applyAlignment="1">
      <alignment horizontal="left" vertical="center"/>
    </xf>
    <xf numFmtId="0" fontId="3" fillId="6" borderId="10" xfId="0" applyFont="1" applyFill="1" applyBorder="1" applyAlignment="1">
      <alignment horizontal="left" vertical="center"/>
    </xf>
    <xf numFmtId="3" fontId="6" fillId="5" borderId="61" xfId="0" applyNumberFormat="1" applyFont="1" applyFill="1" applyBorder="1" applyAlignment="1">
      <alignment horizontal="center" vertical="center"/>
    </xf>
    <xf numFmtId="3" fontId="3" fillId="0" borderId="10" xfId="0" applyNumberFormat="1" applyFont="1" applyBorder="1" applyAlignment="1">
      <alignment horizontal="center" vertical="center"/>
    </xf>
    <xf numFmtId="3" fontId="3" fillId="6" borderId="10" xfId="0" applyNumberFormat="1" applyFont="1" applyFill="1" applyBorder="1" applyAlignment="1">
      <alignment horizontal="center" vertical="center"/>
    </xf>
    <xf numFmtId="3" fontId="23" fillId="0" borderId="0" xfId="0" applyNumberFormat="1" applyFont="1" applyAlignment="1">
      <alignment horizontal="center" vertical="center"/>
    </xf>
    <xf numFmtId="3" fontId="3" fillId="0" borderId="0" xfId="0" applyNumberFormat="1" applyFont="1" applyAlignment="1">
      <alignment horizontal="center" vertical="center"/>
    </xf>
    <xf numFmtId="3" fontId="2" fillId="0" borderId="0" xfId="0" applyNumberFormat="1" applyFont="1" applyAlignment="1">
      <alignment horizontal="center" vertical="center"/>
    </xf>
    <xf numFmtId="0" fontId="23" fillId="13" borderId="11" xfId="0" applyFont="1" applyFill="1" applyBorder="1" applyAlignment="1">
      <alignment vertical="center"/>
    </xf>
    <xf numFmtId="0" fontId="23" fillId="13" borderId="11" xfId="0" applyFont="1" applyFill="1" applyBorder="1" applyAlignment="1">
      <alignment horizontal="center" vertical="center"/>
    </xf>
    <xf numFmtId="0" fontId="23" fillId="13" borderId="4" xfId="0" applyFont="1" applyFill="1" applyBorder="1" applyAlignment="1">
      <alignment vertical="center"/>
    </xf>
    <xf numFmtId="0" fontId="23" fillId="13" borderId="1" xfId="0" applyFont="1" applyFill="1" applyBorder="1" applyAlignment="1">
      <alignment vertical="center"/>
    </xf>
    <xf numFmtId="0" fontId="6" fillId="11" borderId="11" xfId="0" applyFont="1" applyFill="1" applyBorder="1" applyAlignment="1">
      <alignment horizontal="center" vertical="center"/>
    </xf>
    <xf numFmtId="0" fontId="6" fillId="11" borderId="52" xfId="0" applyFont="1" applyFill="1" applyBorder="1" applyAlignment="1">
      <alignment horizontal="center" vertical="center"/>
    </xf>
    <xf numFmtId="0" fontId="3" fillId="12" borderId="53" xfId="0" applyFont="1" applyFill="1" applyBorder="1" applyAlignment="1">
      <alignment horizontal="center" vertical="center"/>
    </xf>
    <xf numFmtId="0" fontId="3" fillId="12" borderId="11" xfId="0" applyFont="1" applyFill="1" applyBorder="1" applyAlignment="1">
      <alignment horizontal="center" vertical="center"/>
    </xf>
    <xf numFmtId="0" fontId="3" fillId="12" borderId="4" xfId="0" applyFont="1" applyFill="1" applyBorder="1" applyAlignment="1">
      <alignment horizontal="center" vertical="center"/>
    </xf>
    <xf numFmtId="0" fontId="6" fillId="11" borderId="4" xfId="0" applyFont="1" applyFill="1" applyBorder="1" applyAlignment="1">
      <alignment horizontal="center" vertical="center"/>
    </xf>
    <xf numFmtId="0" fontId="23" fillId="13" borderId="10" xfId="0" applyFont="1" applyFill="1" applyBorder="1" applyAlignment="1">
      <alignment vertical="center"/>
    </xf>
    <xf numFmtId="0" fontId="23" fillId="13" borderId="10" xfId="0" applyFont="1" applyFill="1" applyBorder="1" applyAlignment="1">
      <alignment horizontal="center" vertical="center"/>
    </xf>
    <xf numFmtId="3" fontId="23" fillId="13" borderId="10" xfId="0" applyNumberFormat="1" applyFont="1" applyFill="1" applyBorder="1" applyAlignment="1">
      <alignment vertical="center" wrapText="1"/>
    </xf>
    <xf numFmtId="3" fontId="23" fillId="28" borderId="10" xfId="0" applyNumberFormat="1" applyFont="1" applyFill="1" applyBorder="1" applyAlignment="1">
      <alignment horizontal="center" vertical="center"/>
    </xf>
    <xf numFmtId="0" fontId="23" fillId="28" borderId="10" xfId="0" applyFont="1" applyFill="1" applyBorder="1" applyAlignment="1">
      <alignment horizontal="center" vertical="center"/>
    </xf>
    <xf numFmtId="0" fontId="23" fillId="21" borderId="10" xfId="0" applyFont="1" applyFill="1" applyBorder="1" applyAlignment="1">
      <alignment vertical="center"/>
    </xf>
    <xf numFmtId="3" fontId="3" fillId="28" borderId="10" xfId="0" applyNumberFormat="1" applyFont="1" applyFill="1" applyBorder="1" applyAlignment="1">
      <alignment horizontal="center" vertical="center"/>
    </xf>
    <xf numFmtId="0" fontId="23" fillId="21" borderId="10" xfId="0" applyFont="1" applyFill="1" applyBorder="1" applyAlignment="1">
      <alignment horizontal="center" vertical="center"/>
    </xf>
    <xf numFmtId="0" fontId="3" fillId="13" borderId="10" xfId="0" applyFont="1" applyFill="1" applyBorder="1" applyAlignment="1">
      <alignment vertical="center"/>
    </xf>
    <xf numFmtId="0" fontId="0" fillId="13" borderId="10" xfId="0" applyFill="1" applyBorder="1" applyAlignment="1">
      <alignment vertical="center"/>
    </xf>
    <xf numFmtId="0" fontId="0" fillId="28" borderId="10" xfId="0" applyFill="1" applyBorder="1" applyAlignment="1">
      <alignment horizontal="center" vertical="center"/>
    </xf>
    <xf numFmtId="0" fontId="23" fillId="31" borderId="7" xfId="0" applyFont="1" applyFill="1" applyBorder="1" applyAlignment="1">
      <alignment horizontal="center"/>
    </xf>
    <xf numFmtId="0" fontId="23" fillId="31" borderId="1" xfId="0" applyFont="1" applyFill="1" applyBorder="1"/>
    <xf numFmtId="0" fontId="3" fillId="31" borderId="0" xfId="0" applyFont="1" applyFill="1" applyAlignment="1">
      <alignment horizontal="center"/>
    </xf>
    <xf numFmtId="0" fontId="6" fillId="32" borderId="7" xfId="0" applyFont="1" applyFill="1" applyBorder="1" applyAlignment="1">
      <alignment horizontal="center"/>
    </xf>
    <xf numFmtId="0" fontId="6" fillId="30" borderId="1" xfId="0" applyFont="1" applyFill="1" applyBorder="1" applyAlignment="1">
      <alignment horizontal="center"/>
    </xf>
    <xf numFmtId="0" fontId="3" fillId="32" borderId="1" xfId="0" applyFont="1" applyFill="1" applyBorder="1" applyAlignment="1">
      <alignment horizontal="center"/>
    </xf>
    <xf numFmtId="0" fontId="6" fillId="32" borderId="1" xfId="0" applyFont="1" applyFill="1" applyBorder="1" applyAlignment="1">
      <alignment horizontal="center"/>
    </xf>
    <xf numFmtId="0" fontId="6" fillId="32" borderId="33" xfId="0" applyFont="1" applyFill="1" applyBorder="1" applyAlignment="1">
      <alignment horizontal="left"/>
    </xf>
    <xf numFmtId="0" fontId="22" fillId="31" borderId="33" xfId="0" applyFont="1" applyFill="1" applyBorder="1" applyAlignment="1">
      <alignment horizontal="left" wrapText="1"/>
    </xf>
    <xf numFmtId="0" fontId="0" fillId="31" borderId="7" xfId="0" applyFill="1" applyBorder="1" applyAlignment="1">
      <alignment horizontal="center"/>
    </xf>
    <xf numFmtId="3" fontId="23" fillId="31" borderId="1" xfId="0" applyNumberFormat="1" applyFont="1" applyFill="1" applyBorder="1" applyAlignment="1">
      <alignment horizontal="center" vertical="center"/>
    </xf>
    <xf numFmtId="0" fontId="0" fillId="31" borderId="33" xfId="0" applyFill="1" applyBorder="1" applyAlignment="1">
      <alignment wrapText="1"/>
    </xf>
    <xf numFmtId="0" fontId="0" fillId="31" borderId="1" xfId="0" applyFill="1" applyBorder="1" applyAlignment="1">
      <alignment vertical="center"/>
    </xf>
    <xf numFmtId="0" fontId="3" fillId="0" borderId="42" xfId="0" applyFont="1" applyBorder="1" applyAlignment="1">
      <alignment horizontal="center" vertical="center"/>
    </xf>
    <xf numFmtId="3" fontId="25" fillId="0" borderId="9" xfId="0" applyNumberFormat="1" applyFont="1" applyBorder="1" applyAlignment="1">
      <alignment vertical="center"/>
    </xf>
    <xf numFmtId="0" fontId="3" fillId="0" borderId="9" xfId="0" applyFont="1" applyBorder="1" applyAlignment="1">
      <alignment vertical="center"/>
    </xf>
    <xf numFmtId="3" fontId="25" fillId="10" borderId="10" xfId="0" applyNumberFormat="1" applyFont="1" applyFill="1" applyBorder="1" applyAlignment="1">
      <alignment horizontal="center" vertical="center"/>
    </xf>
    <xf numFmtId="3" fontId="6" fillId="5" borderId="7" xfId="0" applyNumberFormat="1" applyFont="1" applyFill="1" applyBorder="1" applyAlignment="1">
      <alignment horizontal="center"/>
    </xf>
    <xf numFmtId="3" fontId="0" fillId="0" borderId="0" xfId="0" applyNumberFormat="1" applyAlignment="1">
      <alignment horizontal="center"/>
    </xf>
    <xf numFmtId="3" fontId="23" fillId="0" borderId="7" xfId="0" applyNumberFormat="1" applyFont="1" applyBorder="1" applyAlignment="1">
      <alignment horizontal="center" vertical="center"/>
    </xf>
    <xf numFmtId="3" fontId="23" fillId="33" borderId="7" xfId="0" applyNumberFormat="1" applyFont="1" applyFill="1" applyBorder="1" applyAlignment="1">
      <alignment horizontal="center" vertical="center"/>
    </xf>
    <xf numFmtId="0" fontId="23" fillId="31" borderId="7" xfId="0" applyFont="1" applyFill="1" applyBorder="1" applyAlignment="1">
      <alignment horizontal="center" vertical="center"/>
    </xf>
    <xf numFmtId="3" fontId="23" fillId="31" borderId="1" xfId="0" applyNumberFormat="1" applyFont="1" applyFill="1" applyBorder="1" applyAlignment="1">
      <alignment horizontal="right" vertical="center"/>
    </xf>
    <xf numFmtId="3" fontId="23" fillId="34" borderId="1" xfId="0" applyNumberFormat="1" applyFont="1" applyFill="1" applyBorder="1" applyAlignment="1">
      <alignment horizontal="right" vertical="center"/>
    </xf>
    <xf numFmtId="3" fontId="23" fillId="34" borderId="5" xfId="0" applyNumberFormat="1" applyFont="1" applyFill="1" applyBorder="1" applyAlignment="1">
      <alignment horizontal="right" vertical="center"/>
    </xf>
    <xf numFmtId="0" fontId="23" fillId="31" borderId="33" xfId="0" applyFont="1" applyFill="1" applyBorder="1" applyAlignment="1">
      <alignment horizontal="left" vertical="center"/>
    </xf>
    <xf numFmtId="0" fontId="3" fillId="3" borderId="7" xfId="0" applyFont="1" applyFill="1" applyBorder="1" applyAlignment="1">
      <alignment horizontal="left" vertical="center"/>
    </xf>
    <xf numFmtId="3" fontId="3" fillId="33" borderId="7" xfId="0" applyNumberFormat="1" applyFont="1" applyFill="1" applyBorder="1" applyAlignment="1">
      <alignment horizontal="center" vertical="center"/>
    </xf>
    <xf numFmtId="0" fontId="3" fillId="35" borderId="7" xfId="0" applyFont="1" applyFill="1" applyBorder="1" applyAlignment="1">
      <alignment horizontal="center" vertical="center"/>
    </xf>
    <xf numFmtId="3" fontId="3" fillId="35" borderId="1" xfId="0" applyNumberFormat="1" applyFont="1" applyFill="1" applyBorder="1" applyAlignment="1">
      <alignment horizontal="center" vertical="center"/>
    </xf>
    <xf numFmtId="3" fontId="3" fillId="35" borderId="1" xfId="0" applyNumberFormat="1" applyFont="1" applyFill="1" applyBorder="1" applyAlignment="1">
      <alignment horizontal="right" vertical="center"/>
    </xf>
    <xf numFmtId="0" fontId="23" fillId="31" borderId="1" xfId="0" applyFont="1" applyFill="1" applyBorder="1" applyAlignment="1">
      <alignment horizontal="left" vertical="center"/>
    </xf>
    <xf numFmtId="0" fontId="6" fillId="32" borderId="7" xfId="0" applyFont="1" applyFill="1" applyBorder="1" applyAlignment="1">
      <alignment horizontal="center" vertical="center"/>
    </xf>
    <xf numFmtId="3" fontId="6" fillId="32" borderId="1" xfId="0" applyNumberFormat="1" applyFont="1" applyFill="1" applyBorder="1" applyAlignment="1">
      <alignment horizontal="right" vertical="center"/>
    </xf>
    <xf numFmtId="0" fontId="6" fillId="32" borderId="1" xfId="0" applyFont="1" applyFill="1" applyBorder="1" applyAlignment="1">
      <alignment horizontal="left" vertical="center"/>
    </xf>
    <xf numFmtId="0" fontId="6" fillId="32" borderId="33" xfId="0" applyFont="1" applyFill="1" applyBorder="1" applyAlignment="1">
      <alignment horizontal="left" vertical="center"/>
    </xf>
    <xf numFmtId="3" fontId="23" fillId="31" borderId="7" xfId="0" applyNumberFormat="1" applyFont="1" applyFill="1" applyBorder="1" applyAlignment="1">
      <alignment horizontal="center" vertical="center"/>
    </xf>
    <xf numFmtId="164" fontId="23" fillId="34" borderId="1" xfId="0" applyNumberFormat="1" applyFont="1" applyFill="1" applyBorder="1" applyAlignment="1">
      <alignment horizontal="center" vertical="center"/>
    </xf>
    <xf numFmtId="164" fontId="23" fillId="34" borderId="1" xfId="0" applyNumberFormat="1" applyFont="1" applyFill="1" applyBorder="1" applyAlignment="1">
      <alignment horizontal="left" vertical="center"/>
    </xf>
    <xf numFmtId="3" fontId="22" fillId="33" borderId="7" xfId="0" applyNumberFormat="1" applyFont="1" applyFill="1" applyBorder="1" applyAlignment="1">
      <alignment horizontal="center" vertical="center" wrapText="1"/>
    </xf>
    <xf numFmtId="3" fontId="22" fillId="31" borderId="7" xfId="0" applyNumberFormat="1" applyFont="1" applyFill="1" applyBorder="1" applyAlignment="1">
      <alignment horizontal="center" vertical="center" wrapText="1"/>
    </xf>
    <xf numFmtId="3" fontId="22" fillId="31" borderId="1" xfId="0" applyNumberFormat="1" applyFont="1" applyFill="1" applyBorder="1" applyAlignment="1">
      <alignment horizontal="right" vertical="center"/>
    </xf>
    <xf numFmtId="164" fontId="22" fillId="34" borderId="1" xfId="0" applyNumberFormat="1" applyFont="1" applyFill="1" applyBorder="1" applyAlignment="1">
      <alignment horizontal="left" vertical="center"/>
    </xf>
    <xf numFmtId="0" fontId="22" fillId="31" borderId="33" xfId="0" applyFont="1" applyFill="1" applyBorder="1" applyAlignment="1">
      <alignment horizontal="left" vertical="center" wrapText="1"/>
    </xf>
    <xf numFmtId="164" fontId="23" fillId="31" borderId="1" xfId="0" applyNumberFormat="1" applyFont="1" applyFill="1" applyBorder="1" applyAlignment="1">
      <alignment horizontal="left" vertical="center"/>
    </xf>
    <xf numFmtId="0" fontId="22" fillId="0" borderId="7" xfId="0" applyFont="1" applyBorder="1" applyAlignment="1">
      <alignment horizontal="left" vertical="center"/>
    </xf>
    <xf numFmtId="3" fontId="22" fillId="33" borderId="7" xfId="0" applyNumberFormat="1" applyFont="1" applyFill="1" applyBorder="1" applyAlignment="1">
      <alignment horizontal="center" vertical="center"/>
    </xf>
    <xf numFmtId="3" fontId="22" fillId="31" borderId="7" xfId="0" applyNumberFormat="1" applyFont="1" applyFill="1" applyBorder="1" applyAlignment="1">
      <alignment horizontal="center" vertical="center"/>
    </xf>
    <xf numFmtId="164" fontId="22" fillId="31" borderId="1" xfId="0" applyNumberFormat="1" applyFont="1" applyFill="1" applyBorder="1" applyAlignment="1">
      <alignment horizontal="left" vertical="center"/>
    </xf>
    <xf numFmtId="3" fontId="23" fillId="33" borderId="7" xfId="0" applyNumberFormat="1" applyFont="1" applyFill="1" applyBorder="1" applyAlignment="1">
      <alignment horizontal="center" vertical="center" wrapText="1"/>
    </xf>
    <xf numFmtId="3" fontId="23" fillId="31" borderId="7" xfId="0" applyNumberFormat="1" applyFont="1" applyFill="1" applyBorder="1" applyAlignment="1">
      <alignment horizontal="center" vertical="center" wrapText="1"/>
    </xf>
    <xf numFmtId="3" fontId="3" fillId="33" borderId="7" xfId="0" applyNumberFormat="1" applyFont="1" applyFill="1" applyBorder="1" applyAlignment="1">
      <alignment horizontal="center" vertical="center" wrapText="1"/>
    </xf>
    <xf numFmtId="0" fontId="3" fillId="35" borderId="7" xfId="0" applyFont="1" applyFill="1" applyBorder="1" applyAlignment="1">
      <alignment horizontal="center" vertical="center" wrapText="1"/>
    </xf>
    <xf numFmtId="164" fontId="3" fillId="35" borderId="1" xfId="0" applyNumberFormat="1" applyFont="1" applyFill="1" applyBorder="1" applyAlignment="1">
      <alignment horizontal="center" vertical="center"/>
    </xf>
    <xf numFmtId="164" fontId="3" fillId="35" borderId="1" xfId="0" applyNumberFormat="1" applyFont="1" applyFill="1" applyBorder="1" applyAlignment="1">
      <alignment horizontal="left" vertical="center"/>
    </xf>
    <xf numFmtId="0" fontId="0" fillId="33" borderId="7" xfId="0" applyFill="1" applyBorder="1" applyAlignment="1">
      <alignment horizontal="center" vertical="center"/>
    </xf>
    <xf numFmtId="0" fontId="0" fillId="31" borderId="7" xfId="0" applyFill="1" applyBorder="1" applyAlignment="1">
      <alignment horizontal="center" vertical="center"/>
    </xf>
    <xf numFmtId="0" fontId="0" fillId="31" borderId="1" xfId="0" applyFill="1" applyBorder="1" applyAlignment="1">
      <alignment horizontal="right" vertical="center"/>
    </xf>
    <xf numFmtId="0" fontId="0" fillId="31" borderId="1" xfId="0" applyFill="1" applyBorder="1" applyAlignment="1">
      <alignment horizontal="left" vertical="center"/>
    </xf>
    <xf numFmtId="3" fontId="3" fillId="0" borderId="7" xfId="0" applyNumberFormat="1" applyFont="1" applyBorder="1" applyAlignment="1">
      <alignment horizontal="center" vertical="center"/>
    </xf>
    <xf numFmtId="3" fontId="22" fillId="0" borderId="7" xfId="0" applyNumberFormat="1" applyFont="1" applyBorder="1" applyAlignment="1">
      <alignment horizontal="center" vertical="center"/>
    </xf>
    <xf numFmtId="3" fontId="6" fillId="0" borderId="7" xfId="0" applyNumberFormat="1" applyFont="1" applyBorder="1" applyAlignment="1">
      <alignment horizontal="center" vertical="center"/>
    </xf>
    <xf numFmtId="0" fontId="31" fillId="0" borderId="0" xfId="0" applyFont="1" applyAlignment="1">
      <alignment horizontal="center" vertical="center"/>
    </xf>
    <xf numFmtId="0" fontId="32" fillId="0" borderId="0" xfId="0" applyFont="1" applyAlignment="1">
      <alignment horizontal="center" vertical="center"/>
    </xf>
    <xf numFmtId="3" fontId="31" fillId="0" borderId="0" xfId="0" applyNumberFormat="1" applyFont="1" applyAlignment="1">
      <alignment horizontal="center" vertical="center"/>
    </xf>
    <xf numFmtId="0" fontId="20" fillId="0" borderId="10" xfId="0" applyFont="1" applyBorder="1" applyAlignment="1">
      <alignment horizontal="center" vertical="center"/>
    </xf>
    <xf numFmtId="0" fontId="20" fillId="0" borderId="10" xfId="0" applyFont="1" applyBorder="1" applyAlignment="1">
      <alignment vertical="center"/>
    </xf>
    <xf numFmtId="3" fontId="31" fillId="0" borderId="10" xfId="0" applyNumberFormat="1" applyFont="1" applyBorder="1" applyAlignment="1">
      <alignment horizontal="center" vertical="center"/>
    </xf>
    <xf numFmtId="3" fontId="20" fillId="35" borderId="10" xfId="0" applyNumberFormat="1" applyFont="1" applyFill="1" applyBorder="1" applyAlignment="1">
      <alignment vertical="center"/>
    </xf>
    <xf numFmtId="0" fontId="20" fillId="31" borderId="10" xfId="0" applyFont="1" applyFill="1" applyBorder="1" applyAlignment="1">
      <alignment vertical="center"/>
    </xf>
    <xf numFmtId="0" fontId="21" fillId="31" borderId="10" xfId="0" applyFont="1" applyFill="1" applyBorder="1" applyAlignment="1">
      <alignment vertical="center"/>
    </xf>
    <xf numFmtId="0" fontId="0" fillId="0" borderId="10" xfId="0" applyBorder="1" applyAlignment="1">
      <alignment horizontal="center" vertical="center"/>
    </xf>
    <xf numFmtId="3" fontId="0" fillId="0" borderId="10" xfId="0" applyNumberFormat="1" applyBorder="1" applyAlignment="1">
      <alignment horizontal="center" vertical="center"/>
    </xf>
    <xf numFmtId="3" fontId="0" fillId="0" borderId="10" xfId="0" applyNumberFormat="1" applyBorder="1" applyAlignment="1">
      <alignment vertical="center"/>
    </xf>
    <xf numFmtId="166" fontId="33" fillId="26" borderId="10" xfId="0" applyNumberFormat="1" applyFont="1" applyFill="1" applyBorder="1" applyAlignment="1">
      <alignment horizontal="center" vertical="center"/>
    </xf>
    <xf numFmtId="0" fontId="33" fillId="26" borderId="10" xfId="0" applyFont="1" applyFill="1" applyBorder="1" applyAlignment="1">
      <alignment vertical="center"/>
    </xf>
    <xf numFmtId="3" fontId="33" fillId="26" borderId="10" xfId="0" applyNumberFormat="1" applyFont="1" applyFill="1" applyBorder="1" applyAlignment="1">
      <alignment vertical="center"/>
    </xf>
    <xf numFmtId="166" fontId="20" fillId="31" borderId="10" xfId="0" applyNumberFormat="1" applyFont="1" applyFill="1" applyBorder="1" applyAlignment="1">
      <alignment horizontal="center" vertical="center"/>
    </xf>
    <xf numFmtId="1" fontId="6" fillId="32" borderId="7" xfId="0" applyNumberFormat="1" applyFont="1" applyFill="1" applyBorder="1" applyAlignment="1">
      <alignment horizontal="center" vertical="center"/>
    </xf>
    <xf numFmtId="0" fontId="3" fillId="30" borderId="43" xfId="0" applyFont="1" applyFill="1" applyBorder="1" applyAlignment="1">
      <alignment horizontal="center" vertical="center"/>
    </xf>
    <xf numFmtId="0" fontId="3" fillId="30" borderId="17" xfId="0" applyFont="1" applyFill="1" applyBorder="1" applyAlignment="1">
      <alignment horizontal="left" vertical="center"/>
    </xf>
    <xf numFmtId="0" fontId="23" fillId="30" borderId="18" xfId="0" applyFont="1" applyFill="1" applyBorder="1" applyAlignment="1">
      <alignment horizontal="left" vertical="center"/>
    </xf>
    <xf numFmtId="0" fontId="3" fillId="30" borderId="1" xfId="0" applyFont="1" applyFill="1" applyBorder="1" applyAlignment="1">
      <alignment horizontal="left" vertical="center"/>
    </xf>
    <xf numFmtId="164" fontId="23" fillId="31" borderId="7" xfId="1" applyNumberFormat="1" applyFont="1" applyFill="1" applyBorder="1" applyAlignment="1">
      <alignment horizontal="center" vertical="center"/>
    </xf>
    <xf numFmtId="164" fontId="23" fillId="31" borderId="1" xfId="1" applyNumberFormat="1" applyFont="1" applyFill="1" applyBorder="1" applyAlignment="1">
      <alignment horizontal="left" vertical="center"/>
    </xf>
    <xf numFmtId="3" fontId="23" fillId="31" borderId="1" xfId="0" applyNumberFormat="1" applyFont="1" applyFill="1" applyBorder="1" applyAlignment="1">
      <alignment horizontal="left" vertical="center"/>
    </xf>
    <xf numFmtId="164" fontId="3" fillId="35" borderId="7" xfId="0" applyNumberFormat="1" applyFont="1" applyFill="1" applyBorder="1" applyAlignment="1">
      <alignment horizontal="center" vertical="center"/>
    </xf>
    <xf numFmtId="164" fontId="3" fillId="35" borderId="7" xfId="0" applyNumberFormat="1" applyFont="1" applyFill="1" applyBorder="1" applyAlignment="1">
      <alignment horizontal="left" vertical="center"/>
    </xf>
    <xf numFmtId="0" fontId="23" fillId="35" borderId="33" xfId="0" applyFont="1" applyFill="1" applyBorder="1" applyAlignment="1">
      <alignment horizontal="left" vertical="center"/>
    </xf>
    <xf numFmtId="3" fontId="6" fillId="32" borderId="1" xfId="0" applyNumberFormat="1" applyFont="1" applyFill="1" applyBorder="1" applyAlignment="1">
      <alignment horizontal="left" vertical="center"/>
    </xf>
    <xf numFmtId="0" fontId="6" fillId="31" borderId="7" xfId="0" applyFont="1" applyFill="1" applyBorder="1" applyAlignment="1">
      <alignment horizontal="center" vertical="center"/>
    </xf>
    <xf numFmtId="3" fontId="6" fillId="31" borderId="1" xfId="0" applyNumberFormat="1" applyFont="1" applyFill="1" applyBorder="1" applyAlignment="1">
      <alignment horizontal="left" vertical="center"/>
    </xf>
    <xf numFmtId="0" fontId="23" fillId="31" borderId="11" xfId="0" applyFont="1" applyFill="1" applyBorder="1" applyAlignment="1">
      <alignment horizontal="center" vertical="center"/>
    </xf>
    <xf numFmtId="3" fontId="23" fillId="31" borderId="4" xfId="0" applyNumberFormat="1" applyFont="1" applyFill="1" applyBorder="1" applyAlignment="1">
      <alignment horizontal="left" vertical="center"/>
    </xf>
    <xf numFmtId="0" fontId="22" fillId="31" borderId="7" xfId="0" applyFont="1" applyFill="1" applyBorder="1" applyAlignment="1">
      <alignment horizontal="center" vertical="center"/>
    </xf>
    <xf numFmtId="3" fontId="22" fillId="31" borderId="1" xfId="0" applyNumberFormat="1" applyFont="1" applyFill="1" applyBorder="1" applyAlignment="1">
      <alignment horizontal="left" vertical="center"/>
    </xf>
    <xf numFmtId="0" fontId="23" fillId="35" borderId="7" xfId="0" applyFont="1" applyFill="1" applyBorder="1" applyAlignment="1">
      <alignment horizontal="center" vertical="center"/>
    </xf>
    <xf numFmtId="0" fontId="23" fillId="35" borderId="7" xfId="0" applyFont="1" applyFill="1" applyBorder="1" applyAlignment="1">
      <alignment horizontal="left" vertical="center"/>
    </xf>
    <xf numFmtId="1" fontId="23" fillId="35" borderId="7" xfId="0" applyNumberFormat="1" applyFont="1" applyFill="1" applyBorder="1" applyAlignment="1">
      <alignment horizontal="left" vertical="center"/>
    </xf>
    <xf numFmtId="167" fontId="3" fillId="35" borderId="39" xfId="6" applyNumberFormat="1" applyFont="1" applyFill="1" applyBorder="1" applyAlignment="1">
      <alignment horizontal="center" vertical="center"/>
    </xf>
    <xf numFmtId="167" fontId="3" fillId="35" borderId="39" xfId="6" applyNumberFormat="1" applyFont="1" applyFill="1" applyBorder="1" applyAlignment="1">
      <alignment horizontal="left" vertical="center"/>
    </xf>
    <xf numFmtId="0" fontId="3" fillId="35" borderId="30" xfId="0" applyFont="1" applyFill="1" applyBorder="1" applyAlignment="1">
      <alignment horizontal="left" vertical="center"/>
    </xf>
    <xf numFmtId="3" fontId="6" fillId="32" borderId="7" xfId="0" applyNumberFormat="1" applyFont="1" applyFill="1" applyBorder="1" applyAlignment="1">
      <alignment horizontal="center" vertical="center"/>
    </xf>
    <xf numFmtId="3" fontId="6" fillId="33" borderId="7" xfId="0" applyNumberFormat="1" applyFont="1" applyFill="1" applyBorder="1" applyAlignment="1">
      <alignment horizontal="center" vertical="center"/>
    </xf>
    <xf numFmtId="3" fontId="23" fillId="33" borderId="11" xfId="0" applyNumberFormat="1" applyFont="1" applyFill="1" applyBorder="1" applyAlignment="1">
      <alignment horizontal="center" vertical="center"/>
    </xf>
    <xf numFmtId="3" fontId="5" fillId="0" borderId="0" xfId="0" applyNumberFormat="1" applyFont="1" applyAlignment="1">
      <alignment horizontal="center" vertical="center"/>
    </xf>
    <xf numFmtId="3" fontId="5" fillId="4" borderId="0" xfId="0" applyNumberFormat="1" applyFont="1" applyFill="1" applyAlignment="1">
      <alignment horizontal="center" vertical="center"/>
    </xf>
    <xf numFmtId="3" fontId="7" fillId="0" borderId="0" xfId="0" applyNumberFormat="1" applyFont="1" applyAlignment="1">
      <alignment horizontal="center" vertical="center"/>
    </xf>
    <xf numFmtId="0" fontId="34" fillId="5" borderId="7" xfId="0" applyFont="1" applyFill="1" applyBorder="1" applyAlignment="1">
      <alignment horizontal="center" vertical="center"/>
    </xf>
    <xf numFmtId="0" fontId="3" fillId="4" borderId="0" xfId="0" applyFont="1" applyFill="1" applyAlignment="1">
      <alignment horizontal="center" vertical="center"/>
    </xf>
    <xf numFmtId="0" fontId="6" fillId="0" borderId="0" xfId="0" applyFont="1" applyAlignment="1">
      <alignment horizontal="center" vertical="center"/>
    </xf>
    <xf numFmtId="3" fontId="34" fillId="5" borderId="7" xfId="0" applyNumberFormat="1" applyFont="1" applyFill="1" applyBorder="1" applyAlignment="1">
      <alignment horizontal="center" vertical="center"/>
    </xf>
    <xf numFmtId="3" fontId="3" fillId="4" borderId="0" xfId="0" applyNumberFormat="1" applyFont="1" applyFill="1" applyAlignment="1">
      <alignment horizontal="center" vertical="center"/>
    </xf>
    <xf numFmtId="3" fontId="6" fillId="0" borderId="0" xfId="0" applyNumberFormat="1" applyFont="1" applyAlignment="1">
      <alignment horizontal="center" vertical="center"/>
    </xf>
    <xf numFmtId="3" fontId="23" fillId="31" borderId="7" xfId="0" applyNumberFormat="1" applyFont="1" applyFill="1" applyBorder="1" applyAlignment="1">
      <alignment horizontal="left" vertical="center"/>
    </xf>
    <xf numFmtId="0" fontId="23" fillId="31" borderId="0" xfId="0" applyFont="1" applyFill="1"/>
    <xf numFmtId="0" fontId="23" fillId="31" borderId="20" xfId="0" applyFont="1" applyFill="1" applyBorder="1"/>
    <xf numFmtId="0" fontId="23" fillId="31" borderId="20" xfId="0" applyFont="1" applyFill="1" applyBorder="1" applyAlignment="1">
      <alignment horizontal="left" wrapText="1"/>
    </xf>
    <xf numFmtId="1" fontId="3" fillId="41" borderId="7" xfId="0" applyNumberFormat="1" applyFont="1" applyFill="1" applyBorder="1" applyAlignment="1">
      <alignment horizontal="center" vertical="center"/>
    </xf>
    <xf numFmtId="164" fontId="23" fillId="35" borderId="1" xfId="0" applyNumberFormat="1" applyFont="1" applyFill="1" applyBorder="1" applyAlignment="1">
      <alignment horizontal="center"/>
    </xf>
    <xf numFmtId="164" fontId="23" fillId="35" borderId="1" xfId="0" applyNumberFormat="1" applyFont="1" applyFill="1" applyBorder="1"/>
    <xf numFmtId="3" fontId="23" fillId="35" borderId="1" xfId="0" applyNumberFormat="1" applyFont="1" applyFill="1" applyBorder="1"/>
    <xf numFmtId="0" fontId="23" fillId="35" borderId="33" xfId="0" applyFont="1" applyFill="1" applyBorder="1"/>
    <xf numFmtId="1" fontId="6" fillId="41" borderId="7" xfId="0" applyNumberFormat="1" applyFont="1" applyFill="1" applyBorder="1" applyAlignment="1">
      <alignment horizontal="center" vertical="center"/>
    </xf>
    <xf numFmtId="164" fontId="6" fillId="32" borderId="1" xfId="0" applyNumberFormat="1" applyFont="1" applyFill="1" applyBorder="1" applyAlignment="1">
      <alignment horizontal="left"/>
    </xf>
    <xf numFmtId="3" fontId="6" fillId="32" borderId="1" xfId="0" applyNumberFormat="1" applyFont="1" applyFill="1" applyBorder="1" applyAlignment="1">
      <alignment horizontal="left"/>
    </xf>
    <xf numFmtId="1" fontId="23" fillId="41" borderId="7" xfId="0" applyNumberFormat="1" applyFont="1" applyFill="1" applyBorder="1" applyAlignment="1">
      <alignment horizontal="center" vertical="center"/>
    </xf>
    <xf numFmtId="164" fontId="23" fillId="31" borderId="1" xfId="0" applyNumberFormat="1" applyFont="1" applyFill="1" applyBorder="1" applyAlignment="1">
      <alignment horizontal="center" vertical="center"/>
    </xf>
    <xf numFmtId="164" fontId="23" fillId="31" borderId="1" xfId="0" applyNumberFormat="1" applyFont="1" applyFill="1" applyBorder="1" applyAlignment="1">
      <alignment horizontal="right" vertical="center"/>
    </xf>
    <xf numFmtId="0" fontId="23" fillId="31" borderId="20" xfId="0" applyFont="1" applyFill="1" applyBorder="1" applyAlignment="1">
      <alignment horizontal="left"/>
    </xf>
    <xf numFmtId="164" fontId="23" fillId="41" borderId="1" xfId="0" applyNumberFormat="1" applyFont="1" applyFill="1" applyBorder="1" applyAlignment="1">
      <alignment horizontal="center" vertical="center"/>
    </xf>
    <xf numFmtId="0" fontId="22" fillId="31" borderId="34" xfId="0" applyFont="1" applyFill="1" applyBorder="1" applyAlignment="1">
      <alignment vertical="top"/>
    </xf>
    <xf numFmtId="1" fontId="23" fillId="41" borderId="11" xfId="0" applyNumberFormat="1" applyFont="1" applyFill="1" applyBorder="1" applyAlignment="1">
      <alignment horizontal="center" vertical="center"/>
    </xf>
    <xf numFmtId="164" fontId="23" fillId="31" borderId="4" xfId="0" applyNumberFormat="1" applyFont="1" applyFill="1" applyBorder="1" applyAlignment="1">
      <alignment horizontal="right" vertical="center"/>
    </xf>
    <xf numFmtId="3" fontId="23" fillId="31" borderId="4" xfId="0" applyNumberFormat="1" applyFont="1" applyFill="1" applyBorder="1" applyAlignment="1">
      <alignment horizontal="right" vertical="center"/>
    </xf>
    <xf numFmtId="1" fontId="6" fillId="32" borderId="43" xfId="0" applyNumberFormat="1" applyFont="1" applyFill="1" applyBorder="1" applyAlignment="1">
      <alignment horizontal="center" vertical="center"/>
    </xf>
    <xf numFmtId="0" fontId="6" fillId="32" borderId="43" xfId="0" applyFont="1" applyFill="1" applyBorder="1" applyAlignment="1">
      <alignment horizontal="center"/>
    </xf>
    <xf numFmtId="0" fontId="3" fillId="30" borderId="17" xfId="0" applyFont="1" applyFill="1" applyBorder="1" applyAlignment="1">
      <alignment horizontal="center"/>
    </xf>
    <xf numFmtId="0" fontId="6" fillId="32" borderId="17" xfId="0" applyFont="1" applyFill="1" applyBorder="1" applyAlignment="1">
      <alignment horizontal="center"/>
    </xf>
    <xf numFmtId="0" fontId="6" fillId="32" borderId="18" xfId="0" applyFont="1" applyFill="1" applyBorder="1" applyAlignment="1">
      <alignment horizontal="left"/>
    </xf>
    <xf numFmtId="1" fontId="23" fillId="31" borderId="0" xfId="0" applyNumberFormat="1" applyFont="1" applyFill="1" applyAlignment="1">
      <alignment horizontal="center" vertical="center"/>
    </xf>
    <xf numFmtId="0" fontId="23" fillId="31" borderId="0" xfId="0" applyFont="1" applyFill="1" applyAlignment="1">
      <alignment horizontal="center"/>
    </xf>
    <xf numFmtId="0" fontId="0" fillId="31" borderId="0" xfId="0" applyFill="1" applyAlignment="1">
      <alignment horizontal="center"/>
    </xf>
    <xf numFmtId="0" fontId="0" fillId="31" borderId="0" xfId="0" applyFill="1"/>
    <xf numFmtId="0" fontId="0" fillId="31" borderId="20" xfId="0" applyFill="1" applyBorder="1"/>
    <xf numFmtId="1" fontId="23" fillId="41" borderId="0" xfId="0" applyNumberFormat="1" applyFont="1" applyFill="1" applyAlignment="1">
      <alignment horizontal="center" vertical="center"/>
    </xf>
    <xf numFmtId="3" fontId="23" fillId="31" borderId="0" xfId="0" applyNumberFormat="1" applyFont="1" applyFill="1" applyAlignment="1">
      <alignment horizontal="center"/>
    </xf>
    <xf numFmtId="164" fontId="23" fillId="31" borderId="0" xfId="0" applyNumberFormat="1" applyFont="1" applyFill="1"/>
    <xf numFmtId="3" fontId="23" fillId="31" borderId="0" xfId="0" applyNumberFormat="1" applyFont="1" applyFill="1"/>
    <xf numFmtId="0" fontId="23" fillId="31" borderId="60" xfId="0" applyFont="1" applyFill="1" applyBorder="1"/>
    <xf numFmtId="0" fontId="23" fillId="31" borderId="13" xfId="0" applyFont="1" applyFill="1" applyBorder="1" applyAlignment="1">
      <alignment horizontal="left"/>
    </xf>
    <xf numFmtId="0" fontId="23" fillId="31" borderId="14" xfId="0" applyFont="1" applyFill="1" applyBorder="1" applyAlignment="1">
      <alignment horizontal="left"/>
    </xf>
    <xf numFmtId="1" fontId="3" fillId="41" borderId="57" xfId="0" applyNumberFormat="1" applyFont="1" applyFill="1" applyBorder="1" applyAlignment="1">
      <alignment horizontal="center" vertical="center"/>
    </xf>
    <xf numFmtId="1" fontId="3" fillId="35" borderId="56" xfId="0" applyNumberFormat="1" applyFont="1" applyFill="1" applyBorder="1" applyAlignment="1">
      <alignment horizontal="center" vertical="center"/>
    </xf>
    <xf numFmtId="167" fontId="3" fillId="35" borderId="57" xfId="6" applyNumberFormat="1" applyFont="1" applyFill="1" applyBorder="1" applyAlignment="1">
      <alignment horizontal="left" vertical="center"/>
    </xf>
    <xf numFmtId="0" fontId="3" fillId="35" borderId="59" xfId="0" applyFont="1" applyFill="1" applyBorder="1" applyAlignment="1">
      <alignment horizontal="left" vertical="center"/>
    </xf>
    <xf numFmtId="0" fontId="3" fillId="0" borderId="9" xfId="0" applyFont="1" applyBorder="1" applyAlignment="1">
      <alignment vertical="center" wrapText="1"/>
    </xf>
    <xf numFmtId="1" fontId="6" fillId="10" borderId="62" xfId="0" applyNumberFormat="1" applyFont="1" applyFill="1" applyBorder="1" applyAlignment="1">
      <alignment vertical="center" wrapText="1"/>
    </xf>
    <xf numFmtId="3" fontId="6" fillId="33" borderId="10" xfId="0" applyNumberFormat="1" applyFont="1" applyFill="1" applyBorder="1" applyAlignment="1">
      <alignment horizontal="center" vertical="center"/>
    </xf>
    <xf numFmtId="3" fontId="23" fillId="31" borderId="10" xfId="0" applyNumberFormat="1" applyFont="1" applyFill="1" applyBorder="1" applyAlignment="1">
      <alignment horizontal="center" vertical="center"/>
    </xf>
    <xf numFmtId="3" fontId="3" fillId="36" borderId="10" xfId="0" applyNumberFormat="1" applyFont="1" applyFill="1" applyBorder="1" applyAlignment="1">
      <alignment horizontal="center" vertical="center"/>
    </xf>
    <xf numFmtId="3" fontId="3" fillId="37" borderId="10" xfId="0" applyNumberFormat="1" applyFont="1" applyFill="1" applyBorder="1" applyAlignment="1">
      <alignment horizontal="center" vertical="center"/>
    </xf>
    <xf numFmtId="3" fontId="3" fillId="38" borderId="10" xfId="0" applyNumberFormat="1" applyFont="1" applyFill="1" applyBorder="1" applyAlignment="1">
      <alignment horizontal="center" vertical="center"/>
    </xf>
    <xf numFmtId="3" fontId="3" fillId="39" borderId="10" xfId="0" applyNumberFormat="1" applyFont="1" applyFill="1" applyBorder="1" applyAlignment="1">
      <alignment horizontal="center" vertical="center"/>
    </xf>
    <xf numFmtId="3" fontId="3" fillId="40" borderId="10" xfId="0" applyNumberFormat="1" applyFont="1" applyFill="1" applyBorder="1" applyAlignment="1">
      <alignment horizontal="center" vertical="center"/>
    </xf>
    <xf numFmtId="3" fontId="3" fillId="41" borderId="10" xfId="0" applyNumberFormat="1" applyFont="1" applyFill="1" applyBorder="1" applyAlignment="1">
      <alignment horizontal="center" vertical="center"/>
    </xf>
    <xf numFmtId="3" fontId="3" fillId="42" borderId="10" xfId="0" applyNumberFormat="1" applyFont="1" applyFill="1" applyBorder="1" applyAlignment="1">
      <alignment horizontal="center" vertical="center"/>
    </xf>
    <xf numFmtId="3" fontId="3" fillId="43" borderId="10" xfId="0" applyNumberFormat="1" applyFont="1" applyFill="1" applyBorder="1" applyAlignment="1">
      <alignment horizontal="center" vertical="center"/>
    </xf>
    <xf numFmtId="3" fontId="3" fillId="31" borderId="10" xfId="0" applyNumberFormat="1" applyFont="1" applyFill="1" applyBorder="1" applyAlignment="1">
      <alignment horizontal="center" vertical="center"/>
    </xf>
    <xf numFmtId="3" fontId="6" fillId="20" borderId="10" xfId="0" applyNumberFormat="1" applyFont="1" applyFill="1" applyBorder="1" applyAlignment="1">
      <alignment horizontal="center" vertical="center"/>
    </xf>
    <xf numFmtId="3" fontId="3" fillId="23" borderId="10" xfId="0" applyNumberFormat="1" applyFont="1" applyFill="1" applyBorder="1" applyAlignment="1">
      <alignment horizontal="center" vertical="center"/>
    </xf>
    <xf numFmtId="3" fontId="3" fillId="44" borderId="10" xfId="0" applyNumberFormat="1" applyFont="1" applyFill="1" applyBorder="1" applyAlignment="1">
      <alignment horizontal="center" vertical="center"/>
    </xf>
    <xf numFmtId="3" fontId="3" fillId="24" borderId="10" xfId="0" applyNumberFormat="1" applyFont="1" applyFill="1" applyBorder="1" applyAlignment="1">
      <alignment horizontal="center" vertical="center"/>
    </xf>
    <xf numFmtId="0" fontId="0" fillId="0" borderId="37" xfId="0" applyBorder="1" applyAlignment="1">
      <alignment horizontal="center" vertical="center"/>
    </xf>
    <xf numFmtId="3" fontId="23" fillId="30" borderId="18" xfId="0" applyNumberFormat="1" applyFont="1" applyFill="1" applyBorder="1"/>
    <xf numFmtId="3" fontId="23" fillId="31" borderId="11" xfId="0" applyNumberFormat="1" applyFont="1" applyFill="1" applyBorder="1" applyAlignment="1">
      <alignment horizontal="center" vertical="center"/>
    </xf>
    <xf numFmtId="3" fontId="23" fillId="31" borderId="4" xfId="0" applyNumberFormat="1" applyFont="1" applyFill="1" applyBorder="1" applyAlignment="1">
      <alignment vertical="center"/>
    </xf>
    <xf numFmtId="3" fontId="23" fillId="31" borderId="1" xfId="0" applyNumberFormat="1" applyFont="1" applyFill="1" applyBorder="1" applyAlignment="1">
      <alignment vertical="center"/>
    </xf>
    <xf numFmtId="3" fontId="6" fillId="32" borderId="7" xfId="0" applyNumberFormat="1" applyFont="1" applyFill="1" applyBorder="1" applyAlignment="1">
      <alignment horizontal="center"/>
    </xf>
    <xf numFmtId="3" fontId="6" fillId="32" borderId="51" xfId="0" applyNumberFormat="1" applyFont="1" applyFill="1" applyBorder="1" applyAlignment="1">
      <alignment horizontal="center"/>
    </xf>
    <xf numFmtId="3" fontId="6" fillId="32" borderId="48" xfId="0" applyNumberFormat="1" applyFont="1" applyFill="1" applyBorder="1" applyAlignment="1">
      <alignment horizontal="center" vertical="center"/>
    </xf>
    <xf numFmtId="3" fontId="3" fillId="30" borderId="12" xfId="0" applyNumberFormat="1" applyFont="1" applyFill="1" applyBorder="1" applyAlignment="1">
      <alignment horizontal="center"/>
    </xf>
    <xf numFmtId="3" fontId="3" fillId="30" borderId="7" xfId="0" applyNumberFormat="1" applyFont="1" applyFill="1" applyBorder="1" applyAlignment="1">
      <alignment horizontal="center"/>
    </xf>
    <xf numFmtId="3" fontId="3" fillId="30" borderId="1" xfId="0" applyNumberFormat="1" applyFont="1" applyFill="1" applyBorder="1" applyAlignment="1">
      <alignment horizontal="center"/>
    </xf>
    <xf numFmtId="3" fontId="6" fillId="32" borderId="1" xfId="0" applyNumberFormat="1" applyFont="1" applyFill="1" applyBorder="1" applyAlignment="1">
      <alignment horizontal="center"/>
    </xf>
    <xf numFmtId="3" fontId="23" fillId="40" borderId="36" xfId="0" applyNumberFormat="1" applyFont="1" applyFill="1" applyBorder="1" applyAlignment="1">
      <alignment horizontal="center" vertical="center"/>
    </xf>
    <xf numFmtId="3" fontId="23" fillId="31" borderId="36" xfId="0" applyNumberFormat="1" applyFont="1" applyFill="1" applyBorder="1" applyAlignment="1">
      <alignment horizontal="center" vertical="center"/>
    </xf>
    <xf numFmtId="3" fontId="23" fillId="31" borderId="36" xfId="1" applyNumberFormat="1" applyFont="1" applyFill="1" applyBorder="1" applyAlignment="1">
      <alignment horizontal="center" vertical="center"/>
    </xf>
    <xf numFmtId="3" fontId="23" fillId="31" borderId="13" xfId="0" applyNumberFormat="1" applyFont="1" applyFill="1" applyBorder="1" applyAlignment="1">
      <alignment horizontal="right" vertical="center"/>
    </xf>
    <xf numFmtId="3" fontId="23" fillId="31" borderId="7" xfId="0" applyNumberFormat="1" applyFont="1" applyFill="1" applyBorder="1" applyAlignment="1">
      <alignment horizontal="right" vertical="center"/>
    </xf>
    <xf numFmtId="3" fontId="22" fillId="31" borderId="13" xfId="2" applyNumberFormat="1" applyFont="1" applyFill="1" applyBorder="1" applyAlignment="1">
      <alignment horizontal="right" vertical="center"/>
    </xf>
    <xf numFmtId="3" fontId="22" fillId="31" borderId="7" xfId="2" applyNumberFormat="1" applyFont="1" applyFill="1" applyBorder="1" applyAlignment="1">
      <alignment horizontal="right" vertical="center"/>
    </xf>
    <xf numFmtId="3" fontId="22" fillId="31" borderId="1" xfId="2" applyNumberFormat="1" applyFont="1" applyFill="1" applyBorder="1" applyAlignment="1">
      <alignment horizontal="right" vertical="center"/>
    </xf>
    <xf numFmtId="3" fontId="23" fillId="40" borderId="44" xfId="0" applyNumberFormat="1" applyFont="1" applyFill="1" applyBorder="1" applyAlignment="1">
      <alignment horizontal="center" vertical="center"/>
    </xf>
    <xf numFmtId="3" fontId="23" fillId="31" borderId="44" xfId="0" applyNumberFormat="1" applyFont="1" applyFill="1" applyBorder="1" applyAlignment="1">
      <alignment horizontal="center" vertical="center"/>
    </xf>
    <xf numFmtId="3" fontId="23" fillId="31" borderId="49" xfId="0" applyNumberFormat="1" applyFont="1" applyFill="1" applyBorder="1" applyAlignment="1">
      <alignment horizontal="center" vertical="center"/>
    </xf>
    <xf numFmtId="3" fontId="23" fillId="35" borderId="13" xfId="0" applyNumberFormat="1" applyFont="1" applyFill="1" applyBorder="1" applyAlignment="1">
      <alignment vertical="center"/>
    </xf>
    <xf numFmtId="3" fontId="23" fillId="35" borderId="1" xfId="0" applyNumberFormat="1" applyFont="1" applyFill="1" applyBorder="1" applyAlignment="1">
      <alignment vertical="center"/>
    </xf>
    <xf numFmtId="3" fontId="23" fillId="31" borderId="13" xfId="0" applyNumberFormat="1" applyFont="1" applyFill="1" applyBorder="1" applyAlignment="1">
      <alignment horizontal="left" vertical="center"/>
    </xf>
    <xf numFmtId="3" fontId="6" fillId="40" borderId="36" xfId="0" applyNumberFormat="1" applyFont="1" applyFill="1" applyBorder="1" applyAlignment="1">
      <alignment horizontal="center" vertical="center"/>
    </xf>
    <xf numFmtId="3" fontId="6" fillId="32" borderId="36" xfId="0" applyNumberFormat="1" applyFont="1" applyFill="1" applyBorder="1" applyAlignment="1">
      <alignment horizontal="center" vertical="center"/>
    </xf>
    <xf numFmtId="3" fontId="6" fillId="32" borderId="13" xfId="0" applyNumberFormat="1" applyFont="1" applyFill="1" applyBorder="1" applyAlignment="1">
      <alignment horizontal="left" vertical="center"/>
    </xf>
    <xf numFmtId="3" fontId="6" fillId="32" borderId="7" xfId="0" applyNumberFormat="1" applyFont="1" applyFill="1" applyBorder="1" applyAlignment="1">
      <alignment horizontal="left" vertical="center"/>
    </xf>
    <xf numFmtId="3" fontId="23" fillId="40" borderId="36" xfId="0" applyNumberFormat="1" applyFont="1" applyFill="1" applyBorder="1" applyAlignment="1">
      <alignment horizontal="center"/>
    </xf>
    <xf numFmtId="3" fontId="23" fillId="31" borderId="36" xfId="0" applyNumberFormat="1" applyFont="1" applyFill="1" applyBorder="1" applyAlignment="1">
      <alignment horizontal="center"/>
    </xf>
    <xf numFmtId="3" fontId="22" fillId="31" borderId="13" xfId="0" applyNumberFormat="1" applyFont="1" applyFill="1" applyBorder="1" applyAlignment="1">
      <alignment horizontal="right" vertical="center"/>
    </xf>
    <xf numFmtId="3" fontId="22" fillId="31" borderId="7" xfId="0" applyNumberFormat="1" applyFont="1" applyFill="1" applyBorder="1" applyAlignment="1">
      <alignment horizontal="right" vertical="center"/>
    </xf>
    <xf numFmtId="3" fontId="23" fillId="40" borderId="36" xfId="0" applyNumberFormat="1" applyFont="1" applyFill="1" applyBorder="1" applyAlignment="1">
      <alignment horizontal="center" wrapText="1"/>
    </xf>
    <xf numFmtId="3" fontId="23" fillId="31" borderId="36" xfId="0" applyNumberFormat="1" applyFont="1" applyFill="1" applyBorder="1" applyAlignment="1">
      <alignment horizontal="center" wrapText="1"/>
    </xf>
    <xf numFmtId="3" fontId="23" fillId="40" borderId="37" xfId="0" applyNumberFormat="1" applyFont="1" applyFill="1" applyBorder="1" applyAlignment="1">
      <alignment horizontal="center"/>
    </xf>
    <xf numFmtId="3" fontId="23" fillId="31" borderId="37" xfId="0" applyNumberFormat="1" applyFont="1" applyFill="1" applyBorder="1" applyAlignment="1">
      <alignment horizontal="center"/>
    </xf>
    <xf numFmtId="3" fontId="22" fillId="31" borderId="14" xfId="3" applyNumberFormat="1" applyFont="1" applyFill="1" applyBorder="1" applyAlignment="1">
      <alignment horizontal="right" vertical="center"/>
    </xf>
    <xf numFmtId="3" fontId="22" fillId="31" borderId="11" xfId="3" applyNumberFormat="1" applyFont="1" applyFill="1" applyBorder="1" applyAlignment="1">
      <alignment horizontal="right" vertical="center"/>
    </xf>
    <xf numFmtId="3" fontId="22" fillId="31" borderId="4" xfId="3" applyNumberFormat="1" applyFont="1" applyFill="1" applyBorder="1" applyAlignment="1">
      <alignment horizontal="right" vertical="center"/>
    </xf>
    <xf numFmtId="3" fontId="22" fillId="31" borderId="4" xfId="0" applyNumberFormat="1" applyFont="1" applyFill="1" applyBorder="1" applyAlignment="1">
      <alignment horizontal="right" vertical="center"/>
    </xf>
    <xf numFmtId="3" fontId="3" fillId="40" borderId="38" xfId="0" applyNumberFormat="1" applyFont="1" applyFill="1" applyBorder="1" applyAlignment="1">
      <alignment horizontal="center"/>
    </xf>
    <xf numFmtId="3" fontId="3" fillId="35" borderId="38" xfId="0" applyNumberFormat="1" applyFont="1" applyFill="1" applyBorder="1" applyAlignment="1">
      <alignment horizontal="center"/>
    </xf>
    <xf numFmtId="3" fontId="3" fillId="35" borderId="15" xfId="0" applyNumberFormat="1" applyFont="1" applyFill="1" applyBorder="1" applyAlignment="1">
      <alignment horizontal="left"/>
    </xf>
    <xf numFmtId="3" fontId="3" fillId="35" borderId="2" xfId="0" applyNumberFormat="1" applyFont="1" applyFill="1" applyBorder="1" applyAlignment="1">
      <alignment horizontal="left"/>
    </xf>
    <xf numFmtId="3" fontId="23" fillId="34" borderId="7" xfId="0" applyNumberFormat="1" applyFont="1" applyFill="1" applyBorder="1" applyAlignment="1">
      <alignment horizontal="left" vertical="center"/>
    </xf>
    <xf numFmtId="3" fontId="23" fillId="34" borderId="1" xfId="0" applyNumberFormat="1" applyFont="1" applyFill="1" applyBorder="1" applyAlignment="1">
      <alignment horizontal="left" vertical="center"/>
    </xf>
    <xf numFmtId="3" fontId="23" fillId="34" borderId="13" xfId="0" applyNumberFormat="1" applyFont="1" applyFill="1" applyBorder="1" applyAlignment="1">
      <alignment horizontal="left" vertical="center"/>
    </xf>
    <xf numFmtId="3" fontId="23" fillId="46" borderId="36" xfId="0" applyNumberFormat="1" applyFont="1" applyFill="1" applyBorder="1" applyAlignment="1">
      <alignment horizontal="center" vertical="center"/>
    </xf>
    <xf numFmtId="3" fontId="22" fillId="40" borderId="36" xfId="0" applyNumberFormat="1" applyFont="1" applyFill="1" applyBorder="1" applyAlignment="1">
      <alignment horizontal="center" vertical="center"/>
    </xf>
    <xf numFmtId="3" fontId="22" fillId="31" borderId="36" xfId="0" applyNumberFormat="1" applyFont="1" applyFill="1" applyBorder="1" applyAlignment="1">
      <alignment horizontal="center" vertical="center"/>
    </xf>
    <xf numFmtId="3" fontId="23" fillId="35" borderId="36" xfId="0" applyNumberFormat="1" applyFont="1" applyFill="1" applyBorder="1" applyAlignment="1">
      <alignment horizontal="center" vertical="center"/>
    </xf>
    <xf numFmtId="3" fontId="0" fillId="40" borderId="37" xfId="0" applyNumberFormat="1" applyFill="1" applyBorder="1" applyAlignment="1">
      <alignment horizontal="center" vertical="center"/>
    </xf>
    <xf numFmtId="3" fontId="0" fillId="31" borderId="37" xfId="0" applyNumberFormat="1" applyFill="1" applyBorder="1" applyAlignment="1">
      <alignment horizontal="center" vertical="center"/>
    </xf>
    <xf numFmtId="3" fontId="0" fillId="31" borderId="14" xfId="0" applyNumberFormat="1" applyFill="1" applyBorder="1" applyAlignment="1">
      <alignment horizontal="left" vertical="center"/>
    </xf>
    <xf numFmtId="3" fontId="0" fillId="31" borderId="11" xfId="0" applyNumberFormat="1" applyFill="1" applyBorder="1" applyAlignment="1">
      <alignment horizontal="left" vertical="center"/>
    </xf>
    <xf numFmtId="3" fontId="0" fillId="31" borderId="4" xfId="0" applyNumberFormat="1" applyFill="1" applyBorder="1" applyAlignment="1">
      <alignment horizontal="left" vertical="center"/>
    </xf>
    <xf numFmtId="3" fontId="5" fillId="47" borderId="50" xfId="6" applyNumberFormat="1" applyFont="1" applyFill="1" applyBorder="1" applyAlignment="1">
      <alignment horizontal="left" vertical="center"/>
    </xf>
    <xf numFmtId="3" fontId="5" fillId="47" borderId="57" xfId="6" applyNumberFormat="1" applyFont="1" applyFill="1" applyBorder="1" applyAlignment="1">
      <alignment horizontal="left" vertical="center"/>
    </xf>
    <xf numFmtId="10" fontId="0" fillId="0" borderId="45" xfId="0" applyNumberFormat="1" applyBorder="1" applyAlignment="1">
      <alignment horizontal="center" vertical="center"/>
    </xf>
    <xf numFmtId="3" fontId="0" fillId="1" borderId="6" xfId="0" applyNumberFormat="1" applyFill="1" applyBorder="1" applyAlignment="1">
      <alignment horizontal="center"/>
    </xf>
    <xf numFmtId="3" fontId="0" fillId="1" borderId="6" xfId="0" applyNumberFormat="1" applyFill="1" applyBorder="1" applyAlignment="1">
      <alignment horizontal="right"/>
    </xf>
    <xf numFmtId="3" fontId="6" fillId="5" borderId="56" xfId="0" applyNumberFormat="1" applyFont="1" applyFill="1" applyBorder="1" applyAlignment="1">
      <alignment horizontal="center" vertical="center"/>
    </xf>
    <xf numFmtId="0" fontId="6" fillId="5" borderId="56" xfId="0" applyFont="1" applyFill="1" applyBorder="1" applyAlignment="1">
      <alignment horizontal="center" vertical="center"/>
    </xf>
    <xf numFmtId="0" fontId="6" fillId="15" borderId="56" xfId="0" applyFont="1" applyFill="1" applyBorder="1" applyAlignment="1">
      <alignment horizontal="center"/>
    </xf>
    <xf numFmtId="0" fontId="2" fillId="14" borderId="57" xfId="0" applyFont="1" applyFill="1" applyBorder="1" applyAlignment="1">
      <alignment horizontal="center"/>
    </xf>
    <xf numFmtId="0" fontId="7" fillId="15" borderId="57" xfId="0" applyFont="1" applyFill="1" applyBorder="1" applyAlignment="1">
      <alignment horizontal="center"/>
    </xf>
    <xf numFmtId="0" fontId="0" fillId="31" borderId="11" xfId="0" applyFill="1" applyBorder="1" applyAlignment="1">
      <alignment horizontal="center"/>
    </xf>
    <xf numFmtId="0" fontId="6" fillId="32" borderId="56" xfId="0" applyFont="1" applyFill="1" applyBorder="1" applyAlignment="1">
      <alignment horizontal="center"/>
    </xf>
    <xf numFmtId="3" fontId="0" fillId="31" borderId="45" xfId="0" applyNumberFormat="1" applyFill="1" applyBorder="1" applyAlignment="1">
      <alignment horizontal="center"/>
    </xf>
    <xf numFmtId="3" fontId="0" fillId="31" borderId="7" xfId="0" applyNumberFormat="1" applyFill="1" applyBorder="1" applyAlignment="1">
      <alignment horizontal="center"/>
    </xf>
    <xf numFmtId="1" fontId="0" fillId="31" borderId="7" xfId="0" applyNumberFormat="1" applyFill="1" applyBorder="1" applyAlignment="1">
      <alignment horizontal="center"/>
    </xf>
    <xf numFmtId="3" fontId="0" fillId="35" borderId="7" xfId="0" applyNumberFormat="1" applyFill="1" applyBorder="1" applyAlignment="1">
      <alignment horizontal="center"/>
    </xf>
    <xf numFmtId="0" fontId="7" fillId="32" borderId="7" xfId="0" applyFont="1" applyFill="1" applyBorder="1" applyAlignment="1">
      <alignment horizontal="center"/>
    </xf>
    <xf numFmtId="0" fontId="0" fillId="48" borderId="7" xfId="0" applyFill="1" applyBorder="1" applyAlignment="1">
      <alignment horizontal="center"/>
    </xf>
    <xf numFmtId="3" fontId="0" fillId="35" borderId="1" xfId="0" applyNumberFormat="1" applyFill="1" applyBorder="1" applyAlignment="1">
      <alignment horizontal="center"/>
    </xf>
    <xf numFmtId="0" fontId="0" fillId="31" borderId="44" xfId="0" applyFill="1" applyBorder="1" applyAlignment="1">
      <alignment horizontal="center"/>
    </xf>
    <xf numFmtId="0" fontId="0" fillId="31" borderId="54" xfId="0" applyFill="1" applyBorder="1" applyAlignment="1">
      <alignment horizontal="center"/>
    </xf>
    <xf numFmtId="0" fontId="0" fillId="31" borderId="45" xfId="0" applyFill="1" applyBorder="1" applyAlignment="1">
      <alignment horizontal="center"/>
    </xf>
    <xf numFmtId="0" fontId="6" fillId="37" borderId="7" xfId="0" applyFont="1" applyFill="1" applyBorder="1" applyAlignment="1">
      <alignment horizontal="center" vertical="center"/>
    </xf>
    <xf numFmtId="0" fontId="6" fillId="37" borderId="7" xfId="0" applyFont="1" applyFill="1" applyBorder="1" applyAlignment="1">
      <alignment horizontal="left" vertical="center"/>
    </xf>
    <xf numFmtId="0" fontId="6" fillId="37" borderId="1" xfId="0" applyFont="1" applyFill="1" applyBorder="1" applyAlignment="1">
      <alignment horizontal="left" vertical="center"/>
    </xf>
    <xf numFmtId="0" fontId="6" fillId="37" borderId="33" xfId="0" applyFont="1" applyFill="1" applyBorder="1" applyAlignment="1">
      <alignment horizontal="center"/>
    </xf>
    <xf numFmtId="0" fontId="6" fillId="32" borderId="7" xfId="0" applyFont="1" applyFill="1" applyBorder="1" applyAlignment="1">
      <alignment horizontal="center" vertical="center" wrapText="1"/>
    </xf>
    <xf numFmtId="3" fontId="23" fillId="31" borderId="1" xfId="0" applyNumberFormat="1" applyFont="1" applyFill="1" applyBorder="1" applyAlignment="1">
      <alignment horizontal="right" vertical="center" wrapText="1"/>
    </xf>
    <xf numFmtId="0" fontId="23" fillId="50" borderId="7" xfId="0" applyFont="1" applyFill="1" applyBorder="1" applyAlignment="1">
      <alignment horizontal="center" vertical="center" wrapText="1"/>
    </xf>
    <xf numFmtId="0" fontId="23" fillId="31" borderId="7" xfId="0" applyFont="1" applyFill="1" applyBorder="1" applyAlignment="1">
      <alignment horizontal="left" vertical="center" wrapText="1"/>
    </xf>
    <xf numFmtId="0" fontId="23" fillId="31" borderId="9" xfId="0" applyFont="1" applyFill="1" applyBorder="1" applyAlignment="1">
      <alignment wrapText="1"/>
    </xf>
    <xf numFmtId="3" fontId="23" fillId="50" borderId="7" xfId="0" applyNumberFormat="1" applyFont="1" applyFill="1" applyBorder="1" applyAlignment="1">
      <alignment horizontal="center" vertical="center" wrapText="1"/>
    </xf>
    <xf numFmtId="0" fontId="23" fillId="31" borderId="33" xfId="0" applyFont="1" applyFill="1" applyBorder="1" applyAlignment="1">
      <alignment wrapText="1"/>
    </xf>
    <xf numFmtId="0" fontId="3" fillId="31" borderId="45" xfId="0" applyFont="1" applyFill="1" applyBorder="1" applyAlignment="1">
      <alignment horizontal="center" vertical="center" wrapText="1"/>
    </xf>
    <xf numFmtId="0" fontId="23" fillId="46" borderId="7" xfId="0" applyFont="1" applyFill="1" applyBorder="1" applyAlignment="1">
      <alignment horizontal="left" vertical="center" wrapText="1"/>
    </xf>
    <xf numFmtId="3" fontId="3" fillId="35" borderId="1" xfId="0" applyNumberFormat="1" applyFont="1" applyFill="1" applyBorder="1" applyAlignment="1">
      <alignment vertical="center"/>
    </xf>
    <xf numFmtId="0" fontId="0" fillId="0" borderId="25" xfId="0" applyBorder="1" applyAlignment="1">
      <alignment vertical="center"/>
    </xf>
    <xf numFmtId="3" fontId="2" fillId="0" borderId="45" xfId="0" applyNumberFormat="1" applyFont="1" applyBorder="1" applyAlignment="1">
      <alignment horizontal="center" vertical="center"/>
    </xf>
    <xf numFmtId="0" fontId="0" fillId="0" borderId="45" xfId="0" applyBorder="1" applyAlignment="1">
      <alignment vertical="center"/>
    </xf>
    <xf numFmtId="0" fontId="0" fillId="1" borderId="45" xfId="0" applyFill="1" applyBorder="1" applyAlignment="1">
      <alignment vertical="center"/>
    </xf>
    <xf numFmtId="3" fontId="23" fillId="51" borderId="36" xfId="0" applyNumberFormat="1" applyFont="1" applyFill="1" applyBorder="1" applyAlignment="1">
      <alignment horizontal="center"/>
    </xf>
    <xf numFmtId="3" fontId="23" fillId="51" borderId="36" xfId="0" applyNumberFormat="1" applyFont="1" applyFill="1" applyBorder="1" applyAlignment="1">
      <alignment horizontal="center" wrapText="1"/>
    </xf>
    <xf numFmtId="3" fontId="23" fillId="51" borderId="37" xfId="0" applyNumberFormat="1" applyFont="1" applyFill="1" applyBorder="1" applyAlignment="1">
      <alignment horizontal="center"/>
    </xf>
    <xf numFmtId="3" fontId="23" fillId="51" borderId="36" xfId="0" applyNumberFormat="1" applyFont="1" applyFill="1" applyBorder="1" applyAlignment="1">
      <alignment horizontal="center" vertical="center"/>
    </xf>
    <xf numFmtId="3" fontId="3" fillId="40" borderId="37" xfId="0" applyNumberFormat="1" applyFont="1" applyFill="1" applyBorder="1" applyAlignment="1">
      <alignment horizontal="center"/>
    </xf>
    <xf numFmtId="3" fontId="3" fillId="35" borderId="37" xfId="0" applyNumberFormat="1" applyFont="1" applyFill="1" applyBorder="1" applyAlignment="1">
      <alignment horizontal="center"/>
    </xf>
    <xf numFmtId="3" fontId="3" fillId="35" borderId="14" xfId="0" applyNumberFormat="1" applyFont="1" applyFill="1" applyBorder="1" applyAlignment="1">
      <alignment horizontal="left"/>
    </xf>
    <xf numFmtId="3" fontId="3" fillId="35" borderId="11" xfId="0" applyNumberFormat="1" applyFont="1" applyFill="1" applyBorder="1" applyAlignment="1">
      <alignment horizontal="left"/>
    </xf>
    <xf numFmtId="3" fontId="3" fillId="35" borderId="4" xfId="0" applyNumberFormat="1" applyFont="1" applyFill="1" applyBorder="1" applyAlignment="1">
      <alignment horizontal="left"/>
    </xf>
    <xf numFmtId="3" fontId="23" fillId="0" borderId="61" xfId="0" applyNumberFormat="1" applyFont="1" applyBorder="1" applyAlignment="1">
      <alignment horizontal="center" vertical="center"/>
    </xf>
    <xf numFmtId="0" fontId="23" fillId="0" borderId="61" xfId="0" applyFont="1" applyBorder="1" applyAlignment="1">
      <alignment horizontal="center" vertical="center"/>
    </xf>
    <xf numFmtId="3" fontId="23" fillId="40" borderId="61" xfId="0" applyNumberFormat="1" applyFont="1" applyFill="1" applyBorder="1" applyAlignment="1">
      <alignment horizontal="center" vertical="center"/>
    </xf>
    <xf numFmtId="3" fontId="23" fillId="31" borderId="61" xfId="0" applyNumberFormat="1" applyFont="1" applyFill="1" applyBorder="1" applyAlignment="1">
      <alignment horizontal="center" vertical="center"/>
    </xf>
    <xf numFmtId="3" fontId="23" fillId="31" borderId="65" xfId="0" applyNumberFormat="1" applyFont="1" applyFill="1" applyBorder="1" applyAlignment="1">
      <alignment horizontal="center" vertical="center"/>
    </xf>
    <xf numFmtId="3" fontId="23" fillId="31" borderId="14" xfId="0" applyNumberFormat="1" applyFont="1" applyFill="1" applyBorder="1" applyAlignment="1">
      <alignment horizontal="right" vertical="center"/>
    </xf>
    <xf numFmtId="3" fontId="23" fillId="31" borderId="11" xfId="0" applyNumberFormat="1" applyFont="1" applyFill="1" applyBorder="1" applyAlignment="1">
      <alignment horizontal="right" vertical="center"/>
    </xf>
    <xf numFmtId="3" fontId="23" fillId="0" borderId="66" xfId="0" applyNumberFormat="1" applyFont="1" applyBorder="1" applyAlignment="1">
      <alignment horizontal="center" vertical="center"/>
    </xf>
    <xf numFmtId="0" fontId="23" fillId="0" borderId="66" xfId="0" applyFont="1" applyBorder="1" applyAlignment="1">
      <alignment horizontal="center" vertical="center"/>
    </xf>
    <xf numFmtId="3" fontId="23" fillId="40" borderId="66" xfId="0" applyNumberFormat="1" applyFont="1" applyFill="1" applyBorder="1" applyAlignment="1">
      <alignment horizontal="center" vertical="center"/>
    </xf>
    <xf numFmtId="3" fontId="23" fillId="31" borderId="66" xfId="0" applyNumberFormat="1" applyFont="1" applyFill="1" applyBorder="1" applyAlignment="1">
      <alignment horizontal="center" vertical="center"/>
    </xf>
    <xf numFmtId="3" fontId="23" fillId="31" borderId="67" xfId="0" applyNumberFormat="1" applyFont="1" applyFill="1" applyBorder="1" applyAlignment="1">
      <alignment horizontal="left" vertical="center"/>
    </xf>
    <xf numFmtId="3" fontId="23" fillId="31" borderId="45" xfId="0" applyNumberFormat="1" applyFont="1" applyFill="1" applyBorder="1" applyAlignment="1">
      <alignment horizontal="left" vertical="center"/>
    </xf>
    <xf numFmtId="3" fontId="23" fillId="31" borderId="6" xfId="0" applyNumberFormat="1" applyFont="1" applyFill="1" applyBorder="1" applyAlignment="1">
      <alignment horizontal="left" vertical="center"/>
    </xf>
    <xf numFmtId="3" fontId="23" fillId="31" borderId="6" xfId="0" applyNumberFormat="1" applyFont="1" applyFill="1" applyBorder="1" applyAlignment="1">
      <alignment horizontal="right" vertical="center"/>
    </xf>
    <xf numFmtId="3" fontId="3" fillId="3" borderId="58" xfId="0" applyNumberFormat="1" applyFont="1" applyFill="1" applyBorder="1" applyAlignment="1">
      <alignment horizontal="center" vertical="center"/>
    </xf>
    <xf numFmtId="0" fontId="23" fillId="3" borderId="58" xfId="0" applyFont="1" applyFill="1" applyBorder="1" applyAlignment="1">
      <alignment horizontal="center" vertical="center"/>
    </xf>
    <xf numFmtId="3" fontId="3" fillId="40" borderId="58" xfId="0" applyNumberFormat="1" applyFont="1" applyFill="1" applyBorder="1" applyAlignment="1">
      <alignment horizontal="center" vertical="center"/>
    </xf>
    <xf numFmtId="3" fontId="3" fillId="35" borderId="58" xfId="0" applyNumberFormat="1" applyFont="1" applyFill="1" applyBorder="1" applyAlignment="1">
      <alignment horizontal="center" vertical="center"/>
    </xf>
    <xf numFmtId="3" fontId="3" fillId="35" borderId="68" xfId="0" applyNumberFormat="1" applyFont="1" applyFill="1" applyBorder="1" applyAlignment="1">
      <alignment horizontal="center" vertical="center"/>
    </xf>
    <xf numFmtId="3" fontId="23" fillId="35" borderId="50" xfId="0" applyNumberFormat="1" applyFont="1" applyFill="1" applyBorder="1" applyAlignment="1">
      <alignment vertical="center"/>
    </xf>
    <xf numFmtId="3" fontId="23" fillId="35" borderId="57" xfId="0" applyNumberFormat="1" applyFont="1" applyFill="1" applyBorder="1" applyAlignment="1">
      <alignment vertical="center"/>
    </xf>
    <xf numFmtId="3" fontId="3" fillId="0" borderId="19" xfId="0" applyNumberFormat="1" applyFont="1" applyBorder="1" applyAlignment="1">
      <alignment horizontal="center"/>
    </xf>
    <xf numFmtId="3" fontId="3" fillId="51" borderId="69" xfId="0" applyNumberFormat="1" applyFont="1" applyFill="1" applyBorder="1" applyAlignment="1">
      <alignment horizontal="center"/>
    </xf>
    <xf numFmtId="3" fontId="22" fillId="51" borderId="37" xfId="0" applyNumberFormat="1" applyFont="1" applyFill="1" applyBorder="1" applyAlignment="1">
      <alignment horizontal="center" vertical="center"/>
    </xf>
    <xf numFmtId="3" fontId="0" fillId="0" borderId="19" xfId="0" applyNumberFormat="1" applyBorder="1" applyAlignment="1">
      <alignment horizontal="center" vertical="center"/>
    </xf>
    <xf numFmtId="3" fontId="3" fillId="51" borderId="69" xfId="0" applyNumberFormat="1" applyFont="1" applyFill="1" applyBorder="1" applyAlignment="1">
      <alignment horizontal="center" vertical="center"/>
    </xf>
    <xf numFmtId="0" fontId="2" fillId="30" borderId="1" xfId="0" applyFont="1" applyFill="1" applyBorder="1" applyAlignment="1">
      <alignment horizontal="center"/>
    </xf>
    <xf numFmtId="0" fontId="7" fillId="32" borderId="1" xfId="0" applyFont="1" applyFill="1" applyBorder="1" applyAlignment="1">
      <alignment horizontal="center"/>
    </xf>
    <xf numFmtId="0" fontId="6" fillId="32" borderId="33" xfId="0" applyFont="1" applyFill="1" applyBorder="1" applyAlignment="1">
      <alignment horizontal="center"/>
    </xf>
    <xf numFmtId="3" fontId="23" fillId="31" borderId="1" xfId="0" applyNumberFormat="1" applyFont="1" applyFill="1" applyBorder="1" applyAlignment="1">
      <alignment horizontal="center" vertical="center" wrapText="1"/>
    </xf>
    <xf numFmtId="0" fontId="22" fillId="31" borderId="33" xfId="0" applyFont="1" applyFill="1" applyBorder="1" applyAlignment="1">
      <alignment vertical="center" wrapText="1"/>
    </xf>
    <xf numFmtId="3" fontId="23" fillId="50" borderId="11" xfId="0" applyNumberFormat="1" applyFont="1" applyFill="1" applyBorder="1" applyAlignment="1">
      <alignment horizontal="center" vertical="center" wrapText="1"/>
    </xf>
    <xf numFmtId="3" fontId="3" fillId="31" borderId="45" xfId="0" applyNumberFormat="1" applyFont="1" applyFill="1" applyBorder="1" applyAlignment="1">
      <alignment horizontal="center" vertical="center" wrapText="1"/>
    </xf>
    <xf numFmtId="0" fontId="22" fillId="31" borderId="33" xfId="0" applyFont="1" applyFill="1" applyBorder="1" applyAlignment="1">
      <alignment wrapText="1"/>
    </xf>
    <xf numFmtId="0" fontId="23" fillId="31" borderId="1" xfId="0" applyFont="1" applyFill="1" applyBorder="1" applyAlignment="1">
      <alignment horizontal="right" vertical="center" wrapText="1"/>
    </xf>
    <xf numFmtId="3" fontId="22" fillId="50" borderId="7" xfId="0" applyNumberFormat="1" applyFont="1" applyFill="1" applyBorder="1" applyAlignment="1">
      <alignment horizontal="center" vertical="center" wrapText="1"/>
    </xf>
    <xf numFmtId="3" fontId="22" fillId="31" borderId="1" xfId="0" applyNumberFormat="1" applyFont="1" applyFill="1" applyBorder="1" applyAlignment="1">
      <alignment horizontal="center" vertical="center" wrapText="1"/>
    </xf>
    <xf numFmtId="3" fontId="22" fillId="31" borderId="1" xfId="0" applyNumberFormat="1" applyFont="1" applyFill="1" applyBorder="1" applyAlignment="1">
      <alignment horizontal="right" vertical="center" wrapText="1"/>
    </xf>
    <xf numFmtId="0" fontId="22" fillId="34" borderId="33" xfId="0" applyFont="1" applyFill="1" applyBorder="1" applyAlignment="1">
      <alignment wrapText="1"/>
    </xf>
    <xf numFmtId="3" fontId="23" fillId="31" borderId="4" xfId="0" applyNumberFormat="1" applyFont="1" applyFill="1" applyBorder="1" applyAlignment="1">
      <alignment horizontal="center" vertical="center" wrapText="1"/>
    </xf>
    <xf numFmtId="3" fontId="23" fillId="31" borderId="4" xfId="0" applyNumberFormat="1" applyFont="1" applyFill="1" applyBorder="1" applyAlignment="1">
      <alignment horizontal="right" vertical="center" wrapText="1"/>
    </xf>
    <xf numFmtId="0" fontId="22" fillId="31" borderId="22" xfId="0" applyFont="1" applyFill="1" applyBorder="1" applyAlignment="1">
      <alignment horizontal="left" vertical="center" wrapText="1"/>
    </xf>
    <xf numFmtId="0" fontId="3" fillId="31" borderId="6" xfId="0" applyFont="1" applyFill="1" applyBorder="1" applyAlignment="1">
      <alignment horizontal="right" vertical="center" wrapText="1"/>
    </xf>
    <xf numFmtId="0" fontId="23" fillId="31" borderId="26" xfId="0" applyFont="1" applyFill="1" applyBorder="1" applyAlignment="1">
      <alignment wrapText="1"/>
    </xf>
    <xf numFmtId="3" fontId="3" fillId="35" borderId="57" xfId="0" applyNumberFormat="1" applyFont="1" applyFill="1" applyBorder="1" applyAlignment="1">
      <alignment horizontal="right" vertical="center" wrapText="1"/>
    </xf>
    <xf numFmtId="0" fontId="23" fillId="35" borderId="59" xfId="0" applyFont="1" applyFill="1" applyBorder="1" applyAlignment="1">
      <alignment wrapText="1"/>
    </xf>
    <xf numFmtId="0" fontId="6" fillId="5" borderId="7" xfId="0" applyFont="1" applyFill="1" applyBorder="1" applyAlignment="1">
      <alignment horizontal="left" vertical="center" wrapText="1"/>
    </xf>
    <xf numFmtId="0" fontId="0" fillId="0" borderId="0" xfId="0" applyAlignment="1">
      <alignment vertical="center" wrapText="1"/>
    </xf>
    <xf numFmtId="0" fontId="39" fillId="0" borderId="70" xfId="0" applyFont="1" applyBorder="1" applyAlignment="1">
      <alignment vertical="center" wrapText="1"/>
    </xf>
    <xf numFmtId="3" fontId="22" fillId="31" borderId="4" xfId="2" applyNumberFormat="1" applyFont="1" applyFill="1" applyBorder="1" applyAlignment="1">
      <alignment horizontal="center" vertical="center"/>
    </xf>
    <xf numFmtId="3" fontId="22" fillId="31" borderId="4" xfId="2" applyNumberFormat="1" applyFont="1" applyFill="1" applyBorder="1" applyAlignment="1">
      <alignment horizontal="right" vertical="center"/>
    </xf>
    <xf numFmtId="0" fontId="22" fillId="31" borderId="22" xfId="3" applyFont="1" applyFill="1" applyBorder="1" applyAlignment="1">
      <alignment wrapText="1"/>
    </xf>
    <xf numFmtId="0" fontId="23" fillId="31" borderId="58" xfId="0" applyFont="1" applyFill="1" applyBorder="1" applyAlignment="1">
      <alignment vertical="center"/>
    </xf>
    <xf numFmtId="0" fontId="23" fillId="31" borderId="58" xfId="0" applyFont="1" applyFill="1" applyBorder="1"/>
    <xf numFmtId="3" fontId="23" fillId="31" borderId="4" xfId="0" applyNumberFormat="1" applyFont="1" applyFill="1" applyBorder="1" applyAlignment="1">
      <alignment vertical="center" wrapText="1"/>
    </xf>
    <xf numFmtId="0" fontId="23" fillId="31" borderId="4" xfId="0" applyFont="1" applyFill="1" applyBorder="1" applyAlignment="1">
      <alignment vertical="center" wrapText="1"/>
    </xf>
    <xf numFmtId="0" fontId="22" fillId="31" borderId="22" xfId="0" applyFont="1" applyFill="1" applyBorder="1" applyAlignment="1">
      <alignment vertical="center"/>
    </xf>
    <xf numFmtId="0" fontId="22" fillId="31" borderId="26" xfId="0" applyFont="1" applyFill="1" applyBorder="1" applyAlignment="1">
      <alignment wrapText="1"/>
    </xf>
    <xf numFmtId="0" fontId="22" fillId="35" borderId="59" xfId="0" applyFont="1" applyFill="1" applyBorder="1" applyAlignment="1">
      <alignment wrapText="1"/>
    </xf>
    <xf numFmtId="3" fontId="2" fillId="25" borderId="7" xfId="0" applyNumberFormat="1" applyFont="1" applyFill="1" applyBorder="1" applyAlignment="1">
      <alignment horizontal="center" vertical="center"/>
    </xf>
    <xf numFmtId="0" fontId="0" fillId="25" borderId="7" xfId="0" applyFill="1" applyBorder="1" applyAlignment="1">
      <alignment vertical="center" wrapText="1"/>
    </xf>
    <xf numFmtId="3" fontId="3" fillId="25" borderId="10" xfId="0" applyNumberFormat="1" applyFont="1" applyFill="1" applyBorder="1" applyAlignment="1">
      <alignment horizontal="center" vertical="center"/>
    </xf>
    <xf numFmtId="0" fontId="23" fillId="20" borderId="7" xfId="0" applyFont="1" applyFill="1" applyBorder="1"/>
    <xf numFmtId="0" fontId="3" fillId="20" borderId="7" xfId="0" applyFont="1" applyFill="1" applyBorder="1" applyAlignment="1">
      <alignment horizontal="left" vertical="center" wrapText="1"/>
    </xf>
    <xf numFmtId="3" fontId="2" fillId="23" borderId="7" xfId="0" applyNumberFormat="1" applyFont="1" applyFill="1" applyBorder="1" applyAlignment="1">
      <alignment horizontal="center" vertical="center"/>
    </xf>
    <xf numFmtId="0" fontId="0" fillId="23" borderId="7" xfId="0" applyFill="1" applyBorder="1" applyAlignment="1">
      <alignment horizontal="center" vertical="center"/>
    </xf>
    <xf numFmtId="3" fontId="0" fillId="23" borderId="1" xfId="0" applyNumberFormat="1" applyFill="1" applyBorder="1" applyAlignment="1">
      <alignment horizontal="center" vertical="center"/>
    </xf>
    <xf numFmtId="3" fontId="0" fillId="31" borderId="1" xfId="0" applyNumberFormat="1" applyFill="1" applyBorder="1" applyAlignment="1">
      <alignment horizontal="center"/>
    </xf>
    <xf numFmtId="3" fontId="0" fillId="31" borderId="4" xfId="0" applyNumberFormat="1" applyFill="1" applyBorder="1" applyAlignment="1">
      <alignment horizontal="center"/>
    </xf>
    <xf numFmtId="164" fontId="0" fillId="31" borderId="54" xfId="1" applyNumberFormat="1" applyFont="1" applyFill="1" applyBorder="1" applyAlignment="1">
      <alignment horizontal="center"/>
    </xf>
    <xf numFmtId="0" fontId="23" fillId="19" borderId="11" xfId="0" applyFont="1" applyFill="1" applyBorder="1" applyAlignment="1">
      <alignment horizontal="left" vertical="center"/>
    </xf>
    <xf numFmtId="0" fontId="23" fillId="45" borderId="11" xfId="0" applyFont="1" applyFill="1" applyBorder="1" applyAlignment="1">
      <alignment horizontal="center" vertical="center"/>
    </xf>
    <xf numFmtId="3" fontId="20" fillId="23" borderId="7" xfId="0" applyNumberFormat="1" applyFont="1" applyFill="1" applyBorder="1" applyAlignment="1">
      <alignment horizontal="center" vertical="center"/>
    </xf>
    <xf numFmtId="0" fontId="20" fillId="23" borderId="7" xfId="0" applyFont="1" applyFill="1" applyBorder="1" applyAlignment="1">
      <alignment horizontal="center" vertical="center"/>
    </xf>
    <xf numFmtId="3" fontId="20" fillId="36" borderId="7" xfId="0" applyNumberFormat="1" applyFont="1" applyFill="1" applyBorder="1" applyAlignment="1">
      <alignment horizontal="center"/>
    </xf>
    <xf numFmtId="167" fontId="20" fillId="49" borderId="1" xfId="6" applyNumberFormat="1" applyFont="1" applyFill="1" applyBorder="1" applyAlignment="1">
      <alignment horizontal="center"/>
    </xf>
    <xf numFmtId="3" fontId="20" fillId="22" borderId="10" xfId="0" applyNumberFormat="1" applyFont="1" applyFill="1" applyBorder="1" applyAlignment="1">
      <alignment horizontal="center" vertical="center"/>
    </xf>
    <xf numFmtId="3" fontId="20" fillId="19" borderId="10" xfId="0" applyNumberFormat="1" applyFont="1" applyFill="1" applyBorder="1" applyAlignment="1">
      <alignment horizontal="center" vertical="center"/>
    </xf>
    <xf numFmtId="3" fontId="37" fillId="54" borderId="45" xfId="0" applyNumberFormat="1" applyFont="1" applyFill="1" applyBorder="1" applyAlignment="1">
      <alignment horizontal="center" vertical="center"/>
    </xf>
    <xf numFmtId="0" fontId="37" fillId="54" borderId="45" xfId="0" applyFont="1" applyFill="1" applyBorder="1" applyAlignment="1">
      <alignment horizontal="left" vertical="center"/>
    </xf>
    <xf numFmtId="3" fontId="21" fillId="45" borderId="11" xfId="0" applyNumberFormat="1" applyFont="1" applyFill="1" applyBorder="1" applyAlignment="1">
      <alignment horizontal="center" vertical="center"/>
    </xf>
    <xf numFmtId="3" fontId="20" fillId="45" borderId="64" xfId="0" applyNumberFormat="1" applyFont="1" applyFill="1" applyBorder="1" applyAlignment="1">
      <alignment horizontal="center" vertical="center"/>
    </xf>
    <xf numFmtId="0" fontId="20" fillId="45" borderId="64" xfId="0" applyFont="1" applyFill="1" applyBorder="1" applyAlignment="1">
      <alignment horizontal="center" vertical="center"/>
    </xf>
    <xf numFmtId="3" fontId="20" fillId="47" borderId="64" xfId="0" applyNumberFormat="1" applyFont="1" applyFill="1" applyBorder="1" applyAlignment="1">
      <alignment horizontal="center" vertical="center"/>
    </xf>
    <xf numFmtId="3" fontId="20" fillId="47" borderId="64" xfId="6" applyNumberFormat="1" applyFont="1" applyFill="1" applyBorder="1" applyAlignment="1">
      <alignment horizontal="center" vertical="center"/>
    </xf>
    <xf numFmtId="3" fontId="20" fillId="25" borderId="71" xfId="0" applyNumberFormat="1" applyFont="1" applyFill="1" applyBorder="1" applyAlignment="1">
      <alignment horizontal="center" vertical="center"/>
    </xf>
    <xf numFmtId="3" fontId="20" fillId="42" borderId="50" xfId="0" applyNumberFormat="1" applyFont="1" applyFill="1" applyBorder="1" applyAlignment="1">
      <alignment horizontal="center" vertical="center"/>
    </xf>
    <xf numFmtId="3" fontId="20" fillId="25" borderId="64" xfId="0" applyNumberFormat="1" applyFont="1" applyFill="1" applyBorder="1" applyAlignment="1">
      <alignment horizontal="center" vertical="center" wrapText="1"/>
    </xf>
    <xf numFmtId="0" fontId="20" fillId="25" borderId="64" xfId="0" applyFont="1" applyFill="1" applyBorder="1" applyAlignment="1">
      <alignment horizontal="left" vertical="center" wrapText="1"/>
    </xf>
    <xf numFmtId="3" fontId="20" fillId="50" borderId="50" xfId="0" applyNumberFormat="1" applyFont="1" applyFill="1" applyBorder="1" applyAlignment="1">
      <alignment horizontal="center" vertical="center" wrapText="1"/>
    </xf>
    <xf numFmtId="3" fontId="20" fillId="35" borderId="56" xfId="0" applyNumberFormat="1" applyFont="1" applyFill="1" applyBorder="1" applyAlignment="1">
      <alignment horizontal="center" vertical="center" wrapText="1"/>
    </xf>
    <xf numFmtId="3" fontId="20" fillId="25" borderId="58" xfId="0" applyNumberFormat="1" applyFont="1" applyFill="1" applyBorder="1" applyAlignment="1">
      <alignment horizontal="center" vertical="center"/>
    </xf>
    <xf numFmtId="0" fontId="20" fillId="25" borderId="58" xfId="0" applyFont="1" applyFill="1" applyBorder="1" applyAlignment="1">
      <alignment vertical="center" wrapText="1"/>
    </xf>
    <xf numFmtId="3" fontId="20" fillId="50" borderId="50" xfId="0" applyNumberFormat="1" applyFont="1" applyFill="1" applyBorder="1" applyAlignment="1">
      <alignment horizontal="center" vertical="center"/>
    </xf>
    <xf numFmtId="3" fontId="3" fillId="45" borderId="10" xfId="0" applyNumberFormat="1" applyFont="1" applyFill="1" applyBorder="1" applyAlignment="1">
      <alignment horizontal="center" vertical="center"/>
    </xf>
    <xf numFmtId="3" fontId="23" fillId="55" borderId="0" xfId="0" applyNumberFormat="1" applyFont="1" applyFill="1" applyAlignment="1">
      <alignment horizontal="center" vertical="center"/>
    </xf>
    <xf numFmtId="0" fontId="20" fillId="55" borderId="55" xfId="0" applyFont="1" applyFill="1" applyBorder="1" applyAlignment="1">
      <alignment horizontal="left" vertical="center"/>
    </xf>
    <xf numFmtId="3" fontId="20" fillId="55" borderId="56" xfId="0" applyNumberFormat="1" applyFont="1" applyFill="1" applyBorder="1" applyAlignment="1">
      <alignment horizontal="center" vertical="center"/>
    </xf>
    <xf numFmtId="0" fontId="20" fillId="55" borderId="56" xfId="0" applyFont="1" applyFill="1" applyBorder="1" applyAlignment="1">
      <alignment horizontal="left" vertical="center"/>
    </xf>
    <xf numFmtId="0" fontId="20" fillId="55" borderId="16" xfId="0" applyFont="1" applyFill="1" applyBorder="1" applyAlignment="1">
      <alignment wrapText="1"/>
    </xf>
    <xf numFmtId="0" fontId="20" fillId="6" borderId="16" xfId="0" applyFont="1" applyFill="1" applyBorder="1" applyAlignment="1">
      <alignment horizontal="left" vertical="center"/>
    </xf>
    <xf numFmtId="0" fontId="20" fillId="6" borderId="32" xfId="0" applyFont="1" applyFill="1" applyBorder="1" applyAlignment="1">
      <alignment horizontal="left" vertical="center" wrapText="1"/>
    </xf>
    <xf numFmtId="0" fontId="20" fillId="3" borderId="32" xfId="0" applyFont="1" applyFill="1" applyBorder="1" applyAlignment="1">
      <alignment horizontal="left" vertical="center"/>
    </xf>
    <xf numFmtId="3" fontId="20" fillId="3" borderId="7" xfId="0" applyNumberFormat="1" applyFont="1" applyFill="1" applyBorder="1" applyAlignment="1">
      <alignment horizontal="center" vertical="center"/>
    </xf>
    <xf numFmtId="0" fontId="20" fillId="3" borderId="7" xfId="0" applyFont="1" applyFill="1" applyBorder="1" applyAlignment="1">
      <alignment horizontal="left" vertical="center"/>
    </xf>
    <xf numFmtId="0" fontId="20" fillId="3" borderId="29" xfId="0" applyFont="1" applyFill="1" applyBorder="1" applyAlignment="1">
      <alignment horizontal="left" vertical="center"/>
    </xf>
    <xf numFmtId="3" fontId="5" fillId="2" borderId="43" xfId="0" applyNumberFormat="1" applyFont="1" applyFill="1" applyBorder="1" applyAlignment="1">
      <alignment horizontal="center" vertical="center"/>
    </xf>
    <xf numFmtId="0" fontId="5" fillId="2" borderId="43" xfId="0" applyFont="1" applyFill="1" applyBorder="1" applyAlignment="1">
      <alignment horizontal="center" vertical="center"/>
    </xf>
    <xf numFmtId="3" fontId="6" fillId="32" borderId="43" xfId="0" applyNumberFormat="1" applyFont="1" applyFill="1" applyBorder="1" applyAlignment="1">
      <alignment horizontal="center" vertical="center"/>
    </xf>
    <xf numFmtId="3" fontId="0" fillId="31" borderId="0" xfId="0" applyNumberFormat="1" applyFill="1" applyAlignment="1">
      <alignment horizontal="center" vertical="center"/>
    </xf>
    <xf numFmtId="0" fontId="0" fillId="31" borderId="0" xfId="0" applyFill="1" applyAlignment="1">
      <alignment horizontal="center" vertical="center"/>
    </xf>
    <xf numFmtId="0" fontId="0" fillId="31" borderId="0" xfId="0" applyFill="1" applyAlignment="1">
      <alignment horizontal="left" vertical="center"/>
    </xf>
    <xf numFmtId="0" fontId="0" fillId="31" borderId="20" xfId="0" applyFill="1" applyBorder="1" applyAlignment="1">
      <alignment horizontal="left" vertical="center"/>
    </xf>
    <xf numFmtId="0" fontId="23" fillId="31" borderId="35" xfId="0" applyFont="1" applyFill="1" applyBorder="1" applyAlignment="1">
      <alignment horizontal="left" vertical="center"/>
    </xf>
    <xf numFmtId="0" fontId="22" fillId="0" borderId="13" xfId="0" applyFont="1" applyBorder="1" applyAlignment="1">
      <alignment horizontal="left" vertical="center"/>
    </xf>
    <xf numFmtId="0" fontId="23" fillId="0" borderId="13" xfId="0" applyFont="1" applyBorder="1" applyAlignment="1">
      <alignment horizontal="left" vertical="center"/>
    </xf>
    <xf numFmtId="0" fontId="23" fillId="0" borderId="14" xfId="0" applyFont="1" applyBorder="1" applyAlignment="1">
      <alignment horizontal="left" vertical="center"/>
    </xf>
    <xf numFmtId="3" fontId="20" fillId="3" borderId="41" xfId="0" applyNumberFormat="1" applyFont="1" applyFill="1" applyBorder="1" applyAlignment="1">
      <alignment horizontal="center" vertical="center"/>
    </xf>
    <xf numFmtId="0" fontId="20" fillId="3" borderId="41" xfId="0" applyFont="1" applyFill="1" applyBorder="1" applyAlignment="1">
      <alignment horizontal="center" vertical="center"/>
    </xf>
    <xf numFmtId="3" fontId="20" fillId="31" borderId="41" xfId="0" applyNumberFormat="1" applyFont="1" applyFill="1" applyBorder="1" applyAlignment="1">
      <alignment horizontal="center" vertical="center"/>
    </xf>
    <xf numFmtId="3" fontId="3" fillId="53" borderId="10" xfId="0" applyNumberFormat="1" applyFont="1" applyFill="1" applyBorder="1" applyAlignment="1">
      <alignment horizontal="center" vertical="center" wrapText="1"/>
    </xf>
    <xf numFmtId="0" fontId="23" fillId="56" borderId="11" xfId="0" applyFont="1" applyFill="1" applyBorder="1" applyAlignment="1">
      <alignment vertical="center"/>
    </xf>
    <xf numFmtId="3" fontId="23" fillId="56" borderId="11" xfId="0" applyNumberFormat="1" applyFont="1" applyFill="1" applyBorder="1" applyAlignment="1">
      <alignment horizontal="center" vertical="center"/>
    </xf>
    <xf numFmtId="0" fontId="23" fillId="0" borderId="46" xfId="0" applyFont="1" applyBorder="1" applyAlignment="1">
      <alignment horizontal="left"/>
    </xf>
    <xf numFmtId="0" fontId="3" fillId="0" borderId="46" xfId="0" applyFont="1" applyBorder="1" applyAlignment="1">
      <alignment horizontal="left"/>
    </xf>
    <xf numFmtId="0" fontId="23" fillId="0" borderId="47" xfId="0" applyFont="1" applyBorder="1" applyAlignment="1">
      <alignment horizontal="left"/>
    </xf>
    <xf numFmtId="3" fontId="3" fillId="30" borderId="43" xfId="0" applyNumberFormat="1" applyFont="1" applyFill="1" applyBorder="1"/>
    <xf numFmtId="3" fontId="3" fillId="30" borderId="17" xfId="0" applyNumberFormat="1" applyFont="1" applyFill="1" applyBorder="1"/>
    <xf numFmtId="3" fontId="6" fillId="32" borderId="11" xfId="0" applyNumberFormat="1" applyFont="1" applyFill="1" applyBorder="1" applyAlignment="1">
      <alignment horizontal="center" vertical="center"/>
    </xf>
    <xf numFmtId="3" fontId="6" fillId="32" borderId="11" xfId="0" applyNumberFormat="1" applyFont="1" applyFill="1" applyBorder="1" applyAlignment="1">
      <alignment horizontal="left"/>
    </xf>
    <xf numFmtId="3" fontId="6" fillId="32" borderId="22" xfId="0" applyNumberFormat="1" applyFont="1" applyFill="1" applyBorder="1" applyAlignment="1">
      <alignment horizontal="left"/>
    </xf>
    <xf numFmtId="3" fontId="23" fillId="43" borderId="46" xfId="0" applyNumberFormat="1" applyFont="1" applyFill="1" applyBorder="1" applyAlignment="1">
      <alignment horizontal="right" vertical="center"/>
    </xf>
    <xf numFmtId="3" fontId="23" fillId="31" borderId="46" xfId="0" applyNumberFormat="1" applyFont="1" applyFill="1" applyBorder="1" applyAlignment="1">
      <alignment horizontal="right" vertical="center"/>
    </xf>
    <xf numFmtId="3" fontId="23" fillId="31" borderId="8" xfId="0" applyNumberFormat="1" applyFont="1" applyFill="1" applyBorder="1" applyAlignment="1">
      <alignment horizontal="left"/>
    </xf>
    <xf numFmtId="3" fontId="23" fillId="34" borderId="24" xfId="1" applyNumberFormat="1" applyFont="1" applyFill="1" applyBorder="1" applyAlignment="1">
      <alignment horizontal="left"/>
    </xf>
    <xf numFmtId="3" fontId="3" fillId="43" borderId="46" xfId="0" applyNumberFormat="1" applyFont="1" applyFill="1" applyBorder="1" applyAlignment="1">
      <alignment horizontal="right" vertical="center"/>
    </xf>
    <xf numFmtId="3" fontId="3" fillId="31" borderId="46" xfId="0" applyNumberFormat="1" applyFont="1" applyFill="1" applyBorder="1" applyAlignment="1">
      <alignment horizontal="right" vertical="center"/>
    </xf>
    <xf numFmtId="3" fontId="3" fillId="31" borderId="8" xfId="0" applyNumberFormat="1" applyFont="1" applyFill="1" applyBorder="1" applyAlignment="1">
      <alignment horizontal="left"/>
    </xf>
    <xf numFmtId="3" fontId="3" fillId="34" borderId="24" xfId="1" applyNumberFormat="1" applyFont="1" applyFill="1" applyBorder="1" applyAlignment="1">
      <alignment horizontal="left"/>
    </xf>
    <xf numFmtId="3" fontId="23" fillId="31" borderId="8" xfId="0" applyNumberFormat="1" applyFont="1" applyFill="1" applyBorder="1" applyAlignment="1">
      <alignment horizontal="right"/>
    </xf>
    <xf numFmtId="3" fontId="23" fillId="34" borderId="24" xfId="1" applyNumberFormat="1" applyFont="1" applyFill="1" applyBorder="1" applyAlignment="1">
      <alignment horizontal="left" wrapText="1"/>
    </xf>
    <xf numFmtId="3" fontId="3" fillId="31" borderId="8" xfId="0" applyNumberFormat="1" applyFont="1" applyFill="1" applyBorder="1" applyAlignment="1">
      <alignment horizontal="right"/>
    </xf>
    <xf numFmtId="3" fontId="24" fillId="57" borderId="8" xfId="2" applyNumberFormat="1" applyFont="1" applyFill="1" applyBorder="1" applyAlignment="1">
      <alignment horizontal="right"/>
    </xf>
    <xf numFmtId="3" fontId="23" fillId="43" borderId="47" xfId="0" applyNumberFormat="1" applyFont="1" applyFill="1" applyBorder="1" applyAlignment="1">
      <alignment horizontal="right" vertical="center"/>
    </xf>
    <xf numFmtId="3" fontId="23" fillId="31" borderId="47" xfId="0" applyNumberFormat="1" applyFont="1" applyFill="1" applyBorder="1" applyAlignment="1">
      <alignment horizontal="right" vertical="center"/>
    </xf>
    <xf numFmtId="3" fontId="23" fillId="31" borderId="3" xfId="0" applyNumberFormat="1" applyFont="1" applyFill="1" applyBorder="1" applyAlignment="1">
      <alignment horizontal="left"/>
    </xf>
    <xf numFmtId="3" fontId="23" fillId="31" borderId="28" xfId="0" applyNumberFormat="1" applyFont="1" applyFill="1" applyBorder="1" applyAlignment="1">
      <alignment horizontal="left"/>
    </xf>
    <xf numFmtId="3" fontId="3" fillId="43" borderId="39" xfId="0" applyNumberFormat="1" applyFont="1" applyFill="1" applyBorder="1" applyAlignment="1">
      <alignment horizontal="right" vertical="center"/>
    </xf>
    <xf numFmtId="3" fontId="3" fillId="35" borderId="39" xfId="6" applyNumberFormat="1" applyFont="1" applyFill="1" applyBorder="1" applyAlignment="1">
      <alignment horizontal="right" vertical="center"/>
    </xf>
    <xf numFmtId="3" fontId="3" fillId="35" borderId="39" xfId="6" applyNumberFormat="1" applyFont="1" applyFill="1" applyBorder="1" applyAlignment="1">
      <alignment horizontal="left"/>
    </xf>
    <xf numFmtId="3" fontId="3" fillId="35" borderId="30" xfId="0" applyNumberFormat="1" applyFont="1" applyFill="1" applyBorder="1" applyAlignment="1">
      <alignment horizontal="right" vertical="center"/>
    </xf>
    <xf numFmtId="3" fontId="23" fillId="0" borderId="46" xfId="0" applyNumberFormat="1" applyFont="1" applyBorder="1" applyAlignment="1">
      <alignment horizontal="left"/>
    </xf>
    <xf numFmtId="3" fontId="23" fillId="0" borderId="47" xfId="0" applyNumberFormat="1" applyFont="1" applyBorder="1" applyAlignment="1">
      <alignment horizontal="left"/>
    </xf>
    <xf numFmtId="3" fontId="3" fillId="0" borderId="46" xfId="0" applyNumberFormat="1" applyFont="1" applyBorder="1" applyAlignment="1">
      <alignment horizontal="center" vertical="center"/>
    </xf>
    <xf numFmtId="3" fontId="23" fillId="0" borderId="46" xfId="0" applyNumberFormat="1" applyFont="1" applyBorder="1" applyAlignment="1">
      <alignment horizontal="center" vertical="center"/>
    </xf>
    <xf numFmtId="0" fontId="20" fillId="58" borderId="16" xfId="0" applyFont="1" applyFill="1" applyBorder="1"/>
    <xf numFmtId="0" fontId="20" fillId="58" borderId="19" xfId="0" applyFont="1" applyFill="1" applyBorder="1"/>
    <xf numFmtId="0" fontId="20" fillId="58" borderId="29" xfId="0" applyFont="1" applyFill="1" applyBorder="1" applyAlignment="1">
      <alignment horizontal="left" vertical="center"/>
    </xf>
    <xf numFmtId="3" fontId="3" fillId="58" borderId="39" xfId="0" applyNumberFormat="1" applyFont="1" applyFill="1" applyBorder="1" applyAlignment="1">
      <alignment horizontal="center" vertical="center"/>
    </xf>
    <xf numFmtId="0" fontId="3" fillId="58" borderId="39" xfId="0" applyFont="1" applyFill="1" applyBorder="1" applyAlignment="1">
      <alignment horizontal="left"/>
    </xf>
    <xf numFmtId="3" fontId="3" fillId="59" borderId="10" xfId="0" applyNumberFormat="1" applyFont="1" applyFill="1" applyBorder="1" applyAlignment="1">
      <alignment horizontal="center" vertical="center"/>
    </xf>
    <xf numFmtId="0" fontId="31" fillId="5" borderId="56" xfId="0" applyFont="1" applyFill="1" applyBorder="1" applyAlignment="1">
      <alignment horizontal="center" vertical="center"/>
    </xf>
    <xf numFmtId="0" fontId="31" fillId="5" borderId="57" xfId="0" applyFont="1" applyFill="1" applyBorder="1" applyAlignment="1">
      <alignment vertical="center"/>
    </xf>
    <xf numFmtId="3" fontId="31" fillId="5" borderId="63" xfId="0" applyNumberFormat="1" applyFont="1" applyFill="1" applyBorder="1" applyAlignment="1">
      <alignment horizontal="center" vertical="center"/>
    </xf>
    <xf numFmtId="0" fontId="31" fillId="5" borderId="63" xfId="0" applyFont="1" applyFill="1" applyBorder="1" applyAlignment="1">
      <alignment horizontal="center" vertical="center"/>
    </xf>
    <xf numFmtId="0" fontId="31" fillId="32" borderId="63" xfId="0" applyFont="1" applyFill="1" applyBorder="1" applyAlignment="1">
      <alignment horizontal="center" vertical="center"/>
    </xf>
    <xf numFmtId="0" fontId="31" fillId="30" borderId="63" xfId="0" applyFont="1" applyFill="1" applyBorder="1" applyAlignment="1">
      <alignment horizontal="center" vertical="center"/>
    </xf>
    <xf numFmtId="3" fontId="31" fillId="32" borderId="63" xfId="0" applyNumberFormat="1" applyFont="1" applyFill="1" applyBorder="1" applyAlignment="1">
      <alignment horizontal="center" vertical="center"/>
    </xf>
    <xf numFmtId="0" fontId="40" fillId="32" borderId="63" xfId="0" applyFont="1" applyFill="1" applyBorder="1" applyAlignment="1">
      <alignment horizontal="center" vertical="center"/>
    </xf>
    <xf numFmtId="0" fontId="32" fillId="32" borderId="42" xfId="0" applyFont="1" applyFill="1" applyBorder="1" applyAlignment="1">
      <alignment vertical="center"/>
    </xf>
    <xf numFmtId="0" fontId="32" fillId="32" borderId="40" xfId="0" applyFont="1" applyFill="1" applyBorder="1" applyAlignment="1">
      <alignment vertical="center"/>
    </xf>
    <xf numFmtId="0" fontId="31" fillId="26" borderId="10" xfId="0" applyFont="1" applyFill="1" applyBorder="1" applyAlignment="1">
      <alignment vertical="center"/>
    </xf>
    <xf numFmtId="3" fontId="31" fillId="26" borderId="10" xfId="0" applyNumberFormat="1" applyFont="1" applyFill="1" applyBorder="1" applyAlignment="1">
      <alignment horizontal="center" vertical="center"/>
    </xf>
    <xf numFmtId="3" fontId="0" fillId="1" borderId="7" xfId="0" applyNumberFormat="1" applyFill="1" applyBorder="1" applyAlignment="1">
      <alignment horizontal="center"/>
    </xf>
    <xf numFmtId="0" fontId="21" fillId="23" borderId="7" xfId="0" applyFont="1" applyFill="1" applyBorder="1" applyAlignment="1">
      <alignment horizontal="center" vertical="center"/>
    </xf>
    <xf numFmtId="0" fontId="0" fillId="0" borderId="11" xfId="0" applyBorder="1" applyAlignment="1">
      <alignment horizontal="left" vertical="center" wrapText="1"/>
    </xf>
    <xf numFmtId="0" fontId="0" fillId="0" borderId="7" xfId="0" applyBorder="1" applyAlignment="1">
      <alignment horizontal="left" wrapText="1"/>
    </xf>
    <xf numFmtId="3" fontId="22" fillId="31" borderId="7" xfId="0" applyNumberFormat="1" applyFont="1" applyFill="1" applyBorder="1" applyAlignment="1">
      <alignment horizontal="left" vertical="center"/>
    </xf>
    <xf numFmtId="0" fontId="22" fillId="0" borderId="35" xfId="0" applyFont="1" applyBorder="1" applyAlignment="1">
      <alignment horizontal="left" vertical="center"/>
    </xf>
    <xf numFmtId="3" fontId="23" fillId="31" borderId="10" xfId="0" applyNumberFormat="1" applyFont="1" applyFill="1" applyBorder="1" applyAlignment="1">
      <alignment horizontal="right" vertical="center"/>
    </xf>
    <xf numFmtId="0" fontId="23" fillId="31" borderId="10" xfId="0" applyFont="1" applyFill="1" applyBorder="1" applyAlignment="1">
      <alignment vertical="center"/>
    </xf>
    <xf numFmtId="43" fontId="23" fillId="31" borderId="10" xfId="0" applyNumberFormat="1" applyFont="1" applyFill="1" applyBorder="1" applyAlignment="1">
      <alignment vertical="center"/>
    </xf>
    <xf numFmtId="0" fontId="23" fillId="31" borderId="10" xfId="5" applyFont="1" applyFill="1" applyBorder="1" applyAlignment="1">
      <alignment vertical="center"/>
    </xf>
    <xf numFmtId="3" fontId="23" fillId="31" borderId="10" xfId="0" applyNumberFormat="1" applyFont="1" applyFill="1" applyBorder="1" applyAlignment="1">
      <alignment vertical="center"/>
    </xf>
    <xf numFmtId="0" fontId="23" fillId="31" borderId="10" xfId="0" applyFont="1" applyFill="1" applyBorder="1" applyAlignment="1">
      <alignment horizontal="left" vertical="center" wrapText="1"/>
    </xf>
    <xf numFmtId="0" fontId="41" fillId="31" borderId="10" xfId="0" applyFont="1" applyFill="1" applyBorder="1" applyAlignment="1">
      <alignment vertical="center"/>
    </xf>
    <xf numFmtId="0" fontId="3" fillId="31" borderId="10" xfId="0" applyFont="1" applyFill="1" applyBorder="1" applyAlignment="1">
      <alignment vertical="center"/>
    </xf>
    <xf numFmtId="0" fontId="22" fillId="31" borderId="10" xfId="0" applyFont="1" applyFill="1" applyBorder="1" applyAlignment="1">
      <alignment vertical="center"/>
    </xf>
    <xf numFmtId="0" fontId="3" fillId="0" borderId="10" xfId="0" applyFont="1" applyBorder="1" applyAlignment="1">
      <alignment horizontal="center"/>
    </xf>
    <xf numFmtId="0" fontId="3" fillId="0" borderId="10" xfId="0" applyFont="1" applyBorder="1" applyAlignment="1">
      <alignment horizontal="center" vertical="center"/>
    </xf>
    <xf numFmtId="0" fontId="23" fillId="20" borderId="7" xfId="0" applyFont="1" applyFill="1" applyBorder="1" applyAlignment="1">
      <alignment wrapText="1"/>
    </xf>
    <xf numFmtId="0" fontId="3" fillId="3" borderId="7" xfId="0" applyFont="1" applyFill="1" applyBorder="1" applyAlignment="1">
      <alignment horizontal="left" vertical="center" wrapText="1"/>
    </xf>
    <xf numFmtId="0" fontId="0" fillId="0" borderId="7" xfId="0" applyBorder="1" applyAlignment="1">
      <alignment horizontal="left" vertical="center" wrapText="1"/>
    </xf>
    <xf numFmtId="0" fontId="44" fillId="5" borderId="7" xfId="0" applyFont="1" applyFill="1" applyBorder="1" applyAlignment="1">
      <alignment horizontal="center" vertical="center"/>
    </xf>
    <xf numFmtId="0" fontId="42" fillId="20" borderId="7" xfId="0" applyFont="1" applyFill="1" applyBorder="1" applyAlignment="1">
      <alignment horizontal="center" vertical="center"/>
    </xf>
    <xf numFmtId="0" fontId="42" fillId="0" borderId="7" xfId="0" applyFont="1" applyBorder="1" applyAlignment="1">
      <alignment horizontal="center" vertical="center" wrapText="1"/>
    </xf>
    <xf numFmtId="0" fontId="45" fillId="0" borderId="0" xfId="0" applyFont="1" applyAlignment="1">
      <alignment horizontal="center" vertical="center"/>
    </xf>
    <xf numFmtId="0" fontId="44" fillId="5" borderId="7" xfId="0" applyFont="1" applyFill="1" applyBorder="1" applyAlignment="1">
      <alignment horizontal="center" wrapText="1"/>
    </xf>
    <xf numFmtId="0" fontId="45" fillId="2" borderId="45" xfId="0" applyFont="1" applyFill="1" applyBorder="1" applyAlignment="1">
      <alignment horizontal="center" vertical="center"/>
    </xf>
    <xf numFmtId="3" fontId="42" fillId="20" borderId="7" xfId="0" applyNumberFormat="1" applyFont="1" applyFill="1" applyBorder="1" applyAlignment="1">
      <alignment horizontal="left" vertical="center" wrapText="1"/>
    </xf>
    <xf numFmtId="0" fontId="37" fillId="54" borderId="45" xfId="0" applyFont="1" applyFill="1" applyBorder="1" applyAlignment="1">
      <alignment horizontal="left" vertical="center" wrapText="1"/>
    </xf>
    <xf numFmtId="0" fontId="45" fillId="2" borderId="45" xfId="0" applyFont="1" applyFill="1" applyBorder="1" applyAlignment="1">
      <alignment horizontal="center" vertical="center" wrapText="1"/>
    </xf>
    <xf numFmtId="0" fontId="0" fillId="0" borderId="45" xfId="0" applyBorder="1" applyAlignment="1">
      <alignment vertical="center" wrapText="1"/>
    </xf>
    <xf numFmtId="0" fontId="43" fillId="0" borderId="72" xfId="0" applyFont="1" applyBorder="1" applyAlignment="1">
      <alignment vertical="center" wrapText="1"/>
    </xf>
    <xf numFmtId="0" fontId="43" fillId="0" borderId="73" xfId="0" applyFont="1" applyBorder="1" applyAlignment="1">
      <alignment vertical="center" wrapText="1"/>
    </xf>
    <xf numFmtId="0" fontId="3" fillId="3" borderId="7" xfId="0" applyFont="1" applyFill="1" applyBorder="1" applyAlignment="1">
      <alignment horizontal="center" vertical="center"/>
    </xf>
    <xf numFmtId="0" fontId="6" fillId="5" borderId="7" xfId="0" applyFont="1" applyFill="1" applyBorder="1" applyAlignment="1">
      <alignment horizontal="center" vertical="center"/>
    </xf>
    <xf numFmtId="0" fontId="6" fillId="0" borderId="7" xfId="0" applyFont="1" applyBorder="1" applyAlignment="1">
      <alignment horizontal="center" vertical="center" wrapText="1"/>
    </xf>
    <xf numFmtId="0" fontId="6" fillId="0" borderId="7" xfId="0" applyFont="1" applyBorder="1" applyAlignment="1">
      <alignment horizontal="center" vertical="center"/>
    </xf>
    <xf numFmtId="0" fontId="3" fillId="20" borderId="7" xfId="0" applyFont="1" applyFill="1" applyBorder="1" applyAlignment="1">
      <alignment horizontal="center" vertical="center" wrapText="1"/>
    </xf>
    <xf numFmtId="0" fontId="2" fillId="0" borderId="7" xfId="0" applyFont="1" applyBorder="1" applyAlignment="1">
      <alignment horizontal="center" vertical="center"/>
    </xf>
    <xf numFmtId="0" fontId="46" fillId="0" borderId="19" xfId="0" applyFont="1" applyBorder="1"/>
    <xf numFmtId="0" fontId="48" fillId="0" borderId="74" xfId="0" applyFont="1" applyBorder="1" applyAlignment="1">
      <alignment wrapText="1"/>
    </xf>
    <xf numFmtId="3" fontId="47" fillId="0" borderId="74" xfId="0" applyNumberFormat="1" applyFont="1" applyBorder="1" applyAlignment="1">
      <alignment horizontal="center"/>
    </xf>
    <xf numFmtId="3" fontId="47" fillId="0" borderId="75" xfId="0" applyNumberFormat="1" applyFont="1" applyBorder="1" applyAlignment="1">
      <alignment horizontal="center"/>
    </xf>
    <xf numFmtId="3" fontId="49" fillId="0" borderId="0" xfId="0" applyNumberFormat="1" applyFont="1" applyAlignment="1">
      <alignment horizontal="center"/>
    </xf>
    <xf numFmtId="0" fontId="0" fillId="0" borderId="19" xfId="0" applyBorder="1" applyAlignment="1">
      <alignment horizontal="center" vertical="center"/>
    </xf>
    <xf numFmtId="3" fontId="0" fillId="40" borderId="19" xfId="0" applyNumberFormat="1" applyFill="1" applyBorder="1" applyAlignment="1">
      <alignment horizontal="center" vertical="center"/>
    </xf>
    <xf numFmtId="3" fontId="0" fillId="31" borderId="19" xfId="0" applyNumberFormat="1" applyFill="1" applyBorder="1" applyAlignment="1">
      <alignment horizontal="center" vertical="center"/>
    </xf>
    <xf numFmtId="3" fontId="0" fillId="31" borderId="60" xfId="0" applyNumberFormat="1" applyFill="1" applyBorder="1" applyAlignment="1">
      <alignment horizontal="left" vertical="center"/>
    </xf>
    <xf numFmtId="3" fontId="0" fillId="31" borderId="31" xfId="0" applyNumberFormat="1" applyFill="1" applyBorder="1" applyAlignment="1">
      <alignment horizontal="left" vertical="center"/>
    </xf>
    <xf numFmtId="3" fontId="0" fillId="31" borderId="5" xfId="0" applyNumberFormat="1" applyFill="1" applyBorder="1" applyAlignment="1">
      <alignment horizontal="left" vertical="center"/>
    </xf>
    <xf numFmtId="3" fontId="23" fillId="40" borderId="37" xfId="0" applyNumberFormat="1" applyFont="1" applyFill="1" applyBorder="1" applyAlignment="1">
      <alignment horizontal="center" vertical="center"/>
    </xf>
    <xf numFmtId="3" fontId="23" fillId="35" borderId="37" xfId="0" applyNumberFormat="1" applyFont="1" applyFill="1" applyBorder="1" applyAlignment="1">
      <alignment horizontal="center" vertical="center"/>
    </xf>
    <xf numFmtId="3" fontId="23" fillId="35" borderId="14" xfId="0" applyNumberFormat="1" applyFont="1" applyFill="1" applyBorder="1" applyAlignment="1">
      <alignment vertical="center"/>
    </xf>
    <xf numFmtId="3" fontId="23" fillId="35" borderId="11" xfId="0" applyNumberFormat="1" applyFont="1" applyFill="1" applyBorder="1" applyAlignment="1">
      <alignment vertical="center"/>
    </xf>
    <xf numFmtId="3" fontId="23" fillId="35" borderId="4" xfId="0" applyNumberFormat="1" applyFont="1" applyFill="1" applyBorder="1" applyAlignment="1">
      <alignment vertical="center"/>
    </xf>
    <xf numFmtId="3" fontId="3" fillId="0" borderId="19" xfId="0" applyNumberFormat="1" applyFont="1" applyBorder="1" applyAlignment="1">
      <alignment horizontal="center" vertical="center"/>
    </xf>
    <xf numFmtId="0" fontId="23" fillId="0" borderId="37" xfId="0" applyFont="1" applyBorder="1" applyAlignment="1">
      <alignment horizontal="center" vertical="center"/>
    </xf>
    <xf numFmtId="3" fontId="23" fillId="0" borderId="37" xfId="0" applyNumberFormat="1" applyFont="1" applyBorder="1" applyAlignment="1">
      <alignment horizontal="center" vertical="center"/>
    </xf>
    <xf numFmtId="3" fontId="23" fillId="0" borderId="14" xfId="0" applyNumberFormat="1" applyFont="1" applyBorder="1" applyAlignment="1">
      <alignment vertical="center"/>
    </xf>
    <xf numFmtId="3" fontId="23" fillId="0" borderId="11" xfId="0" applyNumberFormat="1" applyFont="1" applyBorder="1" applyAlignment="1">
      <alignment vertical="center"/>
    </xf>
    <xf numFmtId="3" fontId="23" fillId="0" borderId="4" xfId="0" applyNumberFormat="1" applyFont="1" applyBorder="1" applyAlignment="1">
      <alignment vertical="center"/>
    </xf>
    <xf numFmtId="3" fontId="6" fillId="5" borderId="37" xfId="0" applyNumberFormat="1" applyFont="1" applyFill="1" applyBorder="1" applyAlignment="1">
      <alignment horizontal="center" vertical="center"/>
    </xf>
    <xf numFmtId="3" fontId="2" fillId="60" borderId="76" xfId="0" applyNumberFormat="1" applyFont="1" applyFill="1" applyBorder="1" applyAlignment="1">
      <alignment horizontal="center" vertical="center"/>
    </xf>
    <xf numFmtId="0" fontId="3" fillId="0" borderId="10" xfId="0" applyFont="1" applyBorder="1" applyAlignment="1">
      <alignment horizontal="center" vertical="center" wrapText="1"/>
    </xf>
    <xf numFmtId="0" fontId="5" fillId="26" borderId="10" xfId="0" applyFont="1" applyFill="1" applyBorder="1" applyAlignment="1">
      <alignment horizontal="center" vertical="center"/>
    </xf>
    <xf numFmtId="0" fontId="20" fillId="22" borderId="78" xfId="0" applyFont="1" applyFill="1" applyBorder="1" applyAlignment="1">
      <alignment vertical="center"/>
    </xf>
    <xf numFmtId="0" fontId="0" fillId="0" borderId="89" xfId="0" applyBorder="1"/>
    <xf numFmtId="0" fontId="51" fillId="0" borderId="0" xfId="0" applyFont="1" applyAlignment="1">
      <alignment horizontal="center"/>
    </xf>
    <xf numFmtId="3" fontId="2" fillId="62" borderId="91" xfId="0" applyNumberFormat="1" applyFont="1" applyFill="1" applyBorder="1" applyAlignment="1">
      <alignment horizontal="center"/>
    </xf>
    <xf numFmtId="3" fontId="5" fillId="62" borderId="91" xfId="0" applyNumberFormat="1" applyFont="1" applyFill="1" applyBorder="1" applyAlignment="1">
      <alignment horizontal="center"/>
    </xf>
    <xf numFmtId="0" fontId="0" fillId="62" borderId="78" xfId="0" applyFill="1" applyBorder="1"/>
    <xf numFmtId="3" fontId="0" fillId="53" borderId="91" xfId="0" applyNumberFormat="1" applyFill="1" applyBorder="1" applyAlignment="1">
      <alignment horizontal="center"/>
    </xf>
    <xf numFmtId="0" fontId="0" fillId="6" borderId="85" xfId="0" applyFill="1" applyBorder="1"/>
    <xf numFmtId="0" fontId="0" fillId="6" borderId="93" xfId="0" applyFill="1" applyBorder="1"/>
    <xf numFmtId="0" fontId="23" fillId="6" borderId="93" xfId="0" applyFont="1" applyFill="1" applyBorder="1" applyAlignment="1">
      <alignment horizontal="left" vertical="center"/>
    </xf>
    <xf numFmtId="0" fontId="0" fillId="53" borderId="93" xfId="0" applyFill="1" applyBorder="1"/>
    <xf numFmtId="0" fontId="5" fillId="62" borderId="84" xfId="0" applyFont="1" applyFill="1" applyBorder="1" applyAlignment="1">
      <alignment horizontal="center" vertical="center"/>
    </xf>
    <xf numFmtId="0" fontId="51" fillId="62" borderId="84" xfId="0" applyFont="1" applyFill="1" applyBorder="1" applyAlignment="1">
      <alignment horizontal="center"/>
    </xf>
    <xf numFmtId="3" fontId="5" fillId="62" borderId="84" xfId="0" applyNumberFormat="1" applyFont="1" applyFill="1" applyBorder="1" applyAlignment="1">
      <alignment horizontal="center"/>
    </xf>
    <xf numFmtId="0" fontId="51" fillId="62" borderId="83" xfId="0" applyFont="1" applyFill="1" applyBorder="1" applyAlignment="1">
      <alignment horizontal="center"/>
    </xf>
    <xf numFmtId="0" fontId="0" fillId="62" borderId="93" xfId="0" applyFill="1" applyBorder="1"/>
    <xf numFmtId="0" fontId="2" fillId="62" borderId="88" xfId="0" applyFont="1" applyFill="1" applyBorder="1"/>
    <xf numFmtId="0" fontId="51" fillId="45" borderId="84" xfId="0" applyFont="1" applyFill="1" applyBorder="1" applyAlignment="1">
      <alignment horizontal="center" vertical="center"/>
    </xf>
    <xf numFmtId="3" fontId="5" fillId="45" borderId="84" xfId="0" applyNumberFormat="1" applyFont="1" applyFill="1" applyBorder="1" applyAlignment="1">
      <alignment horizontal="center"/>
    </xf>
    <xf numFmtId="0" fontId="51" fillId="45" borderId="84" xfId="0" applyFont="1" applyFill="1" applyBorder="1" applyAlignment="1">
      <alignment horizontal="center" vertical="center" wrapText="1"/>
    </xf>
    <xf numFmtId="0" fontId="51" fillId="61" borderId="93" xfId="0" applyFont="1" applyFill="1" applyBorder="1" applyAlignment="1">
      <alignment horizontal="center"/>
    </xf>
    <xf numFmtId="3" fontId="5" fillId="61" borderId="93" xfId="0" applyNumberFormat="1" applyFont="1" applyFill="1" applyBorder="1" applyAlignment="1">
      <alignment horizontal="center"/>
    </xf>
    <xf numFmtId="0" fontId="51" fillId="61" borderId="95" xfId="0" applyFont="1" applyFill="1" applyBorder="1" applyAlignment="1">
      <alignment horizontal="center"/>
    </xf>
    <xf numFmtId="0" fontId="0" fillId="56" borderId="85" xfId="0" applyFill="1" applyBorder="1"/>
    <xf numFmtId="0" fontId="0" fillId="56" borderId="93" xfId="0" applyFill="1" applyBorder="1"/>
    <xf numFmtId="3" fontId="5" fillId="22" borderId="84" xfId="0" applyNumberFormat="1" applyFont="1" applyFill="1" applyBorder="1" applyAlignment="1">
      <alignment horizontal="center"/>
    </xf>
    <xf numFmtId="0" fontId="50" fillId="20" borderId="93" xfId="0" applyFont="1" applyFill="1" applyBorder="1"/>
    <xf numFmtId="0" fontId="51" fillId="20" borderId="84" xfId="0" applyFont="1" applyFill="1" applyBorder="1" applyAlignment="1">
      <alignment horizontal="center"/>
    </xf>
    <xf numFmtId="3" fontId="5" fillId="20" borderId="84" xfId="0" applyNumberFormat="1" applyFont="1" applyFill="1" applyBorder="1" applyAlignment="1">
      <alignment horizontal="center" vertical="center"/>
    </xf>
    <xf numFmtId="0" fontId="51" fillId="20" borderId="83" xfId="0" applyFont="1" applyFill="1" applyBorder="1" applyAlignment="1">
      <alignment horizontal="center"/>
    </xf>
    <xf numFmtId="0" fontId="0" fillId="20" borderId="85" xfId="0" applyFill="1" applyBorder="1"/>
    <xf numFmtId="0" fontId="51" fillId="20" borderId="81" xfId="0" applyFont="1" applyFill="1" applyBorder="1" applyAlignment="1">
      <alignment horizontal="center"/>
    </xf>
    <xf numFmtId="0" fontId="0" fillId="61" borderId="77" xfId="0" applyFill="1" applyBorder="1"/>
    <xf numFmtId="0" fontId="0" fillId="45" borderId="61" xfId="0" applyFill="1" applyBorder="1" applyAlignment="1">
      <alignment horizontal="left" vertical="center" wrapText="1"/>
    </xf>
    <xf numFmtId="0" fontId="51" fillId="45" borderId="101" xfId="0" applyFont="1" applyFill="1" applyBorder="1" applyAlignment="1">
      <alignment horizontal="center"/>
    </xf>
    <xf numFmtId="0" fontId="0" fillId="45" borderId="77" xfId="0" applyFill="1" applyBorder="1"/>
    <xf numFmtId="3" fontId="2" fillId="45" borderId="98" xfId="0" applyNumberFormat="1" applyFont="1" applyFill="1" applyBorder="1" applyAlignment="1">
      <alignment horizontal="center"/>
    </xf>
    <xf numFmtId="3" fontId="2" fillId="45" borderId="99" xfId="0" applyNumberFormat="1" applyFont="1" applyFill="1" applyBorder="1" applyAlignment="1">
      <alignment horizontal="center"/>
    </xf>
    <xf numFmtId="3" fontId="5" fillId="45" borderId="99" xfId="0" applyNumberFormat="1" applyFont="1" applyFill="1" applyBorder="1" applyAlignment="1">
      <alignment horizontal="center"/>
    </xf>
    <xf numFmtId="0" fontId="5" fillId="45" borderId="97" xfId="0" applyFont="1" applyFill="1" applyBorder="1" applyAlignment="1">
      <alignment horizontal="center" vertical="center"/>
    </xf>
    <xf numFmtId="0" fontId="0" fillId="45" borderId="80" xfId="0" applyFill="1" applyBorder="1"/>
    <xf numFmtId="3" fontId="0" fillId="45" borderId="100" xfId="0" applyNumberFormat="1" applyFill="1" applyBorder="1" applyAlignment="1">
      <alignment horizontal="center"/>
    </xf>
    <xf numFmtId="0" fontId="20" fillId="6" borderId="78" xfId="0" applyFont="1" applyFill="1" applyBorder="1" applyAlignment="1">
      <alignment horizontal="left" vertical="center"/>
    </xf>
    <xf numFmtId="0" fontId="5" fillId="6" borderId="84" xfId="0" applyFont="1" applyFill="1" applyBorder="1" applyAlignment="1">
      <alignment horizontal="center" vertical="center"/>
    </xf>
    <xf numFmtId="3" fontId="2" fillId="6" borderId="91" xfId="0" applyNumberFormat="1" applyFont="1" applyFill="1" applyBorder="1" applyAlignment="1">
      <alignment horizontal="center" vertical="center"/>
    </xf>
    <xf numFmtId="3" fontId="3" fillId="0" borderId="9" xfId="0" applyNumberFormat="1" applyFont="1" applyBorder="1" applyAlignment="1">
      <alignment vertical="center"/>
    </xf>
    <xf numFmtId="0" fontId="20" fillId="0" borderId="10" xfId="0" applyFont="1" applyBorder="1" applyAlignment="1">
      <alignment horizontal="center" vertical="center" wrapText="1"/>
    </xf>
    <xf numFmtId="0" fontId="0" fillId="0" borderId="105" xfId="0" applyBorder="1" applyAlignment="1">
      <alignment vertical="center"/>
    </xf>
    <xf numFmtId="3" fontId="0" fillId="0" borderId="105" xfId="0" applyNumberFormat="1" applyBorder="1" applyAlignment="1">
      <alignment vertical="center"/>
    </xf>
    <xf numFmtId="0" fontId="32" fillId="0" borderId="105" xfId="0" applyFont="1" applyBorder="1" applyAlignment="1">
      <alignment horizontal="center" vertical="center"/>
    </xf>
    <xf numFmtId="0" fontId="0" fillId="0" borderId="105" xfId="0" applyBorder="1" applyAlignment="1">
      <alignment horizontal="center" vertical="center"/>
    </xf>
    <xf numFmtId="9" fontId="0" fillId="0" borderId="0" xfId="0" applyNumberFormat="1" applyAlignment="1">
      <alignment vertical="center"/>
    </xf>
    <xf numFmtId="0" fontId="2" fillId="0" borderId="105" xfId="0" applyFont="1" applyBorder="1" applyAlignment="1">
      <alignment horizontal="right" vertical="center"/>
    </xf>
    <xf numFmtId="0" fontId="31" fillId="5" borderId="108" xfId="0" applyFont="1" applyFill="1" applyBorder="1" applyAlignment="1">
      <alignment vertical="center"/>
    </xf>
    <xf numFmtId="0" fontId="40" fillId="32" borderId="109" xfId="0" applyFont="1" applyFill="1" applyBorder="1" applyAlignment="1">
      <alignment horizontal="center" vertical="center"/>
    </xf>
    <xf numFmtId="0" fontId="3" fillId="0" borderId="110" xfId="0" applyFont="1" applyBorder="1" applyAlignment="1">
      <alignment vertical="center"/>
    </xf>
    <xf numFmtId="1" fontId="22" fillId="31" borderId="111" xfId="0" applyNumberFormat="1" applyFont="1" applyFill="1" applyBorder="1" applyAlignment="1">
      <alignment vertical="center"/>
    </xf>
    <xf numFmtId="0" fontId="3" fillId="0" borderId="112" xfId="0" applyFont="1" applyBorder="1" applyAlignment="1">
      <alignment vertical="center"/>
    </xf>
    <xf numFmtId="0" fontId="23" fillId="31" borderId="111" xfId="0" applyFont="1" applyFill="1" applyBorder="1" applyAlignment="1">
      <alignment vertical="center"/>
    </xf>
    <xf numFmtId="0" fontId="3" fillId="0" borderId="112" xfId="0" applyFont="1" applyBorder="1" applyAlignment="1">
      <alignment vertical="center" wrapText="1"/>
    </xf>
    <xf numFmtId="0" fontId="3" fillId="0" borderId="78" xfId="0" applyFont="1" applyBorder="1" applyAlignment="1">
      <alignment vertical="center" wrapText="1"/>
    </xf>
    <xf numFmtId="0" fontId="3" fillId="0" borderId="0" xfId="0" applyFont="1" applyAlignment="1">
      <alignment horizontal="center" vertical="center" wrapText="1"/>
    </xf>
    <xf numFmtId="0" fontId="23" fillId="31" borderId="111" xfId="0" applyFont="1" applyFill="1" applyBorder="1" applyAlignment="1">
      <alignment vertical="center" wrapText="1"/>
    </xf>
    <xf numFmtId="0" fontId="3" fillId="0" borderId="78" xfId="0" applyFont="1" applyBorder="1" applyAlignment="1">
      <alignment vertical="center"/>
    </xf>
    <xf numFmtId="0" fontId="3" fillId="0" borderId="78" xfId="0" applyFont="1" applyBorder="1" applyAlignment="1">
      <alignment horizontal="left" vertical="center"/>
    </xf>
    <xf numFmtId="3" fontId="23" fillId="31" borderId="111" xfId="0" applyNumberFormat="1" applyFont="1" applyFill="1" applyBorder="1" applyAlignment="1">
      <alignment vertical="center"/>
    </xf>
    <xf numFmtId="3" fontId="25" fillId="31" borderId="111" xfId="0" applyNumberFormat="1" applyFont="1" applyFill="1" applyBorder="1" applyAlignment="1">
      <alignment vertical="center"/>
    </xf>
    <xf numFmtId="0" fontId="21" fillId="0" borderId="113" xfId="0" applyFont="1" applyBorder="1"/>
    <xf numFmtId="0" fontId="4" fillId="31" borderId="111" xfId="3" applyFont="1" applyFill="1" applyBorder="1" applyAlignment="1">
      <alignment wrapText="1"/>
    </xf>
    <xf numFmtId="0" fontId="0" fillId="0" borderId="113" xfId="0" applyBorder="1" applyAlignment="1">
      <alignment vertical="center"/>
    </xf>
    <xf numFmtId="0" fontId="21" fillId="0" borderId="111" xfId="0" applyFont="1" applyBorder="1" applyAlignment="1">
      <alignment vertical="center" wrapText="1"/>
    </xf>
    <xf numFmtId="0" fontId="31" fillId="26" borderId="113" xfId="0" applyFont="1" applyFill="1" applyBorder="1" applyAlignment="1">
      <alignment vertical="center"/>
    </xf>
    <xf numFmtId="0" fontId="33" fillId="26" borderId="111" xfId="0" applyFont="1" applyFill="1" applyBorder="1"/>
    <xf numFmtId="0" fontId="0" fillId="0" borderId="114" xfId="0" applyBorder="1" applyAlignment="1">
      <alignment vertical="center"/>
    </xf>
    <xf numFmtId="0" fontId="0" fillId="0" borderId="115" xfId="0" applyBorder="1"/>
    <xf numFmtId="0" fontId="0" fillId="0" borderId="116" xfId="0" applyBorder="1" applyAlignment="1">
      <alignment vertical="center"/>
    </xf>
    <xf numFmtId="0" fontId="0" fillId="0" borderId="117" xfId="0" applyBorder="1" applyAlignment="1">
      <alignment vertical="center"/>
    </xf>
    <xf numFmtId="0" fontId="2" fillId="0" borderId="117" xfId="0" applyFont="1" applyBorder="1" applyAlignment="1">
      <alignment vertical="center"/>
    </xf>
    <xf numFmtId="0" fontId="32" fillId="0" borderId="117" xfId="0" applyFont="1" applyBorder="1" applyAlignment="1">
      <alignment horizontal="center" vertical="center"/>
    </xf>
    <xf numFmtId="0" fontId="0" fillId="0" borderId="117" xfId="0" applyBorder="1" applyAlignment="1">
      <alignment horizontal="center" vertical="center"/>
    </xf>
    <xf numFmtId="3" fontId="0" fillId="0" borderId="117" xfId="0" applyNumberFormat="1" applyBorder="1" applyAlignment="1">
      <alignment vertical="center"/>
    </xf>
    <xf numFmtId="0" fontId="0" fillId="0" borderId="118" xfId="0" applyBorder="1"/>
    <xf numFmtId="0" fontId="0" fillId="64" borderId="101" xfId="0" applyFill="1" applyBorder="1"/>
    <xf numFmtId="3" fontId="3" fillId="65" borderId="10" xfId="0" applyNumberFormat="1" applyFont="1" applyFill="1" applyBorder="1" applyAlignment="1">
      <alignment horizontal="center" vertical="center"/>
    </xf>
    <xf numFmtId="0" fontId="20" fillId="25" borderId="94" xfId="0" applyFont="1" applyFill="1" applyBorder="1" applyAlignment="1">
      <alignment vertical="center"/>
    </xf>
    <xf numFmtId="0" fontId="5" fillId="25" borderId="101" xfId="0" applyFont="1" applyFill="1" applyBorder="1" applyAlignment="1">
      <alignment horizontal="center" vertical="center"/>
    </xf>
    <xf numFmtId="0" fontId="20" fillId="25" borderId="101" xfId="0" applyFont="1" applyFill="1" applyBorder="1" applyAlignment="1">
      <alignment horizontal="center" vertical="center"/>
    </xf>
    <xf numFmtId="3" fontId="20" fillId="25" borderId="98" xfId="0" applyNumberFormat="1" applyFont="1" applyFill="1" applyBorder="1" applyAlignment="1">
      <alignment horizontal="center" vertical="center"/>
    </xf>
    <xf numFmtId="0" fontId="43" fillId="61" borderId="0" xfId="0" applyFont="1" applyFill="1" applyAlignment="1">
      <alignment vertical="center" wrapText="1"/>
    </xf>
    <xf numFmtId="0" fontId="51" fillId="61" borderId="0" xfId="0" applyFont="1" applyFill="1" applyAlignment="1">
      <alignment horizontal="center"/>
    </xf>
    <xf numFmtId="0" fontId="23" fillId="61" borderId="0" xfId="0" applyFont="1" applyFill="1" applyAlignment="1">
      <alignment horizontal="left" vertical="center" wrapText="1"/>
    </xf>
    <xf numFmtId="0" fontId="0" fillId="45" borderId="0" xfId="0" applyFill="1"/>
    <xf numFmtId="0" fontId="2" fillId="45" borderId="0" xfId="0" applyFont="1" applyFill="1"/>
    <xf numFmtId="0" fontId="40" fillId="25" borderId="122" xfId="0" applyFont="1" applyFill="1" applyBorder="1" applyAlignment="1">
      <alignment horizontal="left" vertical="center"/>
    </xf>
    <xf numFmtId="3" fontId="6" fillId="25" borderId="123" xfId="0" applyNumberFormat="1" applyFont="1" applyFill="1" applyBorder="1" applyAlignment="1">
      <alignment horizontal="center" vertical="center"/>
    </xf>
    <xf numFmtId="0" fontId="6" fillId="25" borderId="123" xfId="0" applyFont="1" applyFill="1" applyBorder="1" applyAlignment="1">
      <alignment horizontal="center" vertical="center" wrapText="1"/>
    </xf>
    <xf numFmtId="1" fontId="6" fillId="32" borderId="123" xfId="0" applyNumberFormat="1" applyFont="1" applyFill="1" applyBorder="1" applyAlignment="1">
      <alignment horizontal="center" vertical="center"/>
    </xf>
    <xf numFmtId="0" fontId="6" fillId="32" borderId="123" xfId="0" applyFont="1" applyFill="1" applyBorder="1" applyAlignment="1">
      <alignment horizontal="center" vertical="center"/>
    </xf>
    <xf numFmtId="0" fontId="2" fillId="30" borderId="124" xfId="0" applyFont="1" applyFill="1" applyBorder="1"/>
    <xf numFmtId="0" fontId="0" fillId="30" borderId="125" xfId="0" applyFill="1" applyBorder="1"/>
    <xf numFmtId="0" fontId="0" fillId="30" borderId="126" xfId="0" applyFill="1" applyBorder="1"/>
    <xf numFmtId="0" fontId="31" fillId="25" borderId="112" xfId="0" applyFont="1" applyFill="1" applyBorder="1" applyAlignment="1">
      <alignment vertical="center"/>
    </xf>
    <xf numFmtId="0" fontId="2" fillId="31" borderId="0" xfId="0" applyFont="1" applyFill="1" applyAlignment="1">
      <alignment horizontal="center"/>
    </xf>
    <xf numFmtId="0" fontId="0" fillId="31" borderId="127" xfId="0" applyFill="1" applyBorder="1" applyAlignment="1">
      <alignment wrapText="1"/>
    </xf>
    <xf numFmtId="0" fontId="6" fillId="5" borderId="112" xfId="0" applyFont="1" applyFill="1" applyBorder="1" applyAlignment="1">
      <alignment horizontal="left" vertical="center"/>
    </xf>
    <xf numFmtId="0" fontId="6" fillId="32" borderId="127" xfId="0" applyFont="1" applyFill="1" applyBorder="1" applyAlignment="1">
      <alignment horizontal="center"/>
    </xf>
    <xf numFmtId="0" fontId="23" fillId="0" borderId="112" xfId="0" applyFont="1" applyBorder="1" applyAlignment="1">
      <alignment horizontal="left" vertical="center" wrapText="1"/>
    </xf>
    <xf numFmtId="0" fontId="22" fillId="31" borderId="127" xfId="0" applyFont="1" applyFill="1" applyBorder="1" applyAlignment="1">
      <alignment horizontal="left" vertical="center" wrapText="1"/>
    </xf>
    <xf numFmtId="0" fontId="22" fillId="52" borderId="127" xfId="0" applyFont="1" applyFill="1" applyBorder="1" applyAlignment="1">
      <alignment vertical="center" wrapText="1"/>
    </xf>
    <xf numFmtId="0" fontId="22" fillId="52" borderId="127" xfId="0" applyFont="1" applyFill="1" applyBorder="1" applyAlignment="1">
      <alignment horizontal="left" vertical="center" wrapText="1"/>
    </xf>
    <xf numFmtId="0" fontId="23" fillId="0" borderId="128" xfId="0" applyFont="1" applyBorder="1" applyAlignment="1">
      <alignment horizontal="left" vertical="center" wrapText="1"/>
    </xf>
    <xf numFmtId="0" fontId="39" fillId="0" borderId="0" xfId="0" applyFont="1" applyAlignment="1">
      <alignment vertical="center" wrapText="1"/>
    </xf>
    <xf numFmtId="0" fontId="22" fillId="31" borderId="129" xfId="0" applyFont="1" applyFill="1" applyBorder="1" applyAlignment="1">
      <alignment horizontal="left" vertical="center" wrapText="1"/>
    </xf>
    <xf numFmtId="0" fontId="20" fillId="25" borderId="108" xfId="0" applyFont="1" applyFill="1" applyBorder="1" applyAlignment="1">
      <alignment horizontal="left" vertical="center" wrapText="1"/>
    </xf>
    <xf numFmtId="0" fontId="23" fillId="35" borderId="130" xfId="0" applyFont="1" applyFill="1" applyBorder="1" applyAlignment="1">
      <alignment wrapText="1"/>
    </xf>
    <xf numFmtId="0" fontId="20" fillId="0" borderId="131" xfId="0" applyFont="1" applyBorder="1" applyAlignment="1">
      <alignment horizontal="left" vertical="center" wrapText="1"/>
    </xf>
    <xf numFmtId="0" fontId="23" fillId="31" borderId="132" xfId="0" applyFont="1" applyFill="1" applyBorder="1" applyAlignment="1">
      <alignment wrapText="1"/>
    </xf>
    <xf numFmtId="0" fontId="38" fillId="0" borderId="0" xfId="0" applyFont="1" applyAlignment="1">
      <alignment wrapText="1"/>
    </xf>
    <xf numFmtId="0" fontId="23" fillId="31" borderId="127" xfId="0" applyFont="1" applyFill="1" applyBorder="1" applyAlignment="1">
      <alignment wrapText="1"/>
    </xf>
    <xf numFmtId="0" fontId="39" fillId="0" borderId="0" xfId="0" applyFont="1" applyAlignment="1">
      <alignment wrapText="1"/>
    </xf>
    <xf numFmtId="0" fontId="22" fillId="31" borderId="127" xfId="0" applyFont="1" applyFill="1" applyBorder="1" applyAlignment="1">
      <alignment horizontal="left" wrapText="1"/>
    </xf>
    <xf numFmtId="0" fontId="22" fillId="52" borderId="127" xfId="0" applyFont="1" applyFill="1" applyBorder="1" applyAlignment="1">
      <alignment horizontal="left" wrapText="1"/>
    </xf>
    <xf numFmtId="0" fontId="23" fillId="0" borderId="128" xfId="0" applyFont="1" applyBorder="1" applyAlignment="1">
      <alignment vertical="center" wrapText="1"/>
    </xf>
    <xf numFmtId="0" fontId="22" fillId="31" borderId="129" xfId="0" applyFont="1" applyFill="1" applyBorder="1" applyAlignment="1">
      <alignment vertical="center" wrapText="1"/>
    </xf>
    <xf numFmtId="0" fontId="22" fillId="35" borderId="130" xfId="0" applyFont="1" applyFill="1" applyBorder="1" applyAlignment="1">
      <alignment wrapText="1"/>
    </xf>
    <xf numFmtId="0" fontId="22" fillId="31" borderId="132" xfId="0" applyFont="1" applyFill="1" applyBorder="1" applyAlignment="1">
      <alignment wrapText="1"/>
    </xf>
    <xf numFmtId="0" fontId="22" fillId="31" borderId="127" xfId="0" applyFont="1" applyFill="1" applyBorder="1" applyAlignment="1">
      <alignment wrapText="1"/>
    </xf>
    <xf numFmtId="0" fontId="22" fillId="31" borderId="127" xfId="0" applyFont="1" applyFill="1" applyBorder="1" applyAlignment="1">
      <alignment vertical="center" wrapText="1"/>
    </xf>
    <xf numFmtId="0" fontId="22" fillId="0" borderId="112" xfId="0" applyFont="1" applyBorder="1" applyAlignment="1">
      <alignment horizontal="left" vertical="center" wrapText="1"/>
    </xf>
    <xf numFmtId="0" fontId="22" fillId="34" borderId="127" xfId="0" applyFont="1" applyFill="1" applyBorder="1" applyAlignment="1">
      <alignment wrapText="1"/>
    </xf>
    <xf numFmtId="0" fontId="23" fillId="0" borderId="112" xfId="0" applyFont="1" applyBorder="1" applyAlignment="1">
      <alignment vertical="center" wrapText="1"/>
    </xf>
    <xf numFmtId="0" fontId="22" fillId="31" borderId="129" xfId="3" applyFont="1" applyFill="1" applyBorder="1" applyAlignment="1">
      <alignment wrapText="1"/>
    </xf>
    <xf numFmtId="0" fontId="20" fillId="25" borderId="133" xfId="0" applyFont="1" applyFill="1" applyBorder="1" applyAlignment="1">
      <alignment vertical="center"/>
    </xf>
    <xf numFmtId="0" fontId="23" fillId="31" borderId="134" xfId="0" applyFont="1" applyFill="1" applyBorder="1"/>
    <xf numFmtId="0" fontId="23" fillId="0" borderId="78" xfId="0" applyFont="1" applyBorder="1" applyAlignment="1">
      <alignment vertical="center"/>
    </xf>
    <xf numFmtId="0" fontId="23" fillId="0" borderId="0" xfId="0" applyFont="1" applyAlignment="1">
      <alignment vertical="center" wrapText="1"/>
    </xf>
    <xf numFmtId="0" fontId="23" fillId="50" borderId="0" xfId="0" applyFont="1" applyFill="1" applyAlignment="1">
      <alignment horizontal="center" vertical="center"/>
    </xf>
    <xf numFmtId="0" fontId="23" fillId="31" borderId="0" xfId="0" applyFont="1" applyFill="1" applyAlignment="1">
      <alignment horizontal="center" vertical="center"/>
    </xf>
    <xf numFmtId="0" fontId="23" fillId="31" borderId="0" xfId="0" applyFont="1" applyFill="1" applyAlignment="1">
      <alignment vertical="center"/>
    </xf>
    <xf numFmtId="0" fontId="23" fillId="31" borderId="91" xfId="0" applyFont="1" applyFill="1" applyBorder="1"/>
    <xf numFmtId="0" fontId="20" fillId="25" borderId="0" xfId="0" applyFont="1" applyFill="1" applyAlignment="1">
      <alignment vertical="center" wrapText="1"/>
    </xf>
    <xf numFmtId="0" fontId="31" fillId="42" borderId="0" xfId="0" applyFont="1" applyFill="1" applyAlignment="1">
      <alignment vertical="center"/>
    </xf>
    <xf numFmtId="0" fontId="31" fillId="42" borderId="0" xfId="0" applyFont="1" applyFill="1" applyAlignment="1">
      <alignment horizontal="right" vertical="center"/>
    </xf>
    <xf numFmtId="0" fontId="31" fillId="42" borderId="91" xfId="0" applyFont="1" applyFill="1" applyBorder="1" applyAlignment="1">
      <alignment horizontal="right" vertical="center"/>
    </xf>
    <xf numFmtId="3" fontId="20" fillId="25" borderId="80" xfId="0" applyNumberFormat="1" applyFont="1" applyFill="1" applyBorder="1" applyAlignment="1">
      <alignment horizontal="center" vertical="center"/>
    </xf>
    <xf numFmtId="0" fontId="21" fillId="25" borderId="80" xfId="0" applyFont="1" applyFill="1" applyBorder="1" applyAlignment="1">
      <alignment vertical="center" wrapText="1"/>
    </xf>
    <xf numFmtId="0" fontId="21" fillId="25" borderId="80" xfId="0" applyFont="1" applyFill="1" applyBorder="1" applyAlignment="1">
      <alignment horizontal="center" vertical="center"/>
    </xf>
    <xf numFmtId="0" fontId="0" fillId="25" borderId="80" xfId="0" applyFill="1" applyBorder="1" applyAlignment="1">
      <alignment vertical="center"/>
    </xf>
    <xf numFmtId="0" fontId="0" fillId="25" borderId="80" xfId="0" applyFill="1" applyBorder="1"/>
    <xf numFmtId="0" fontId="0" fillId="25" borderId="92" xfId="0" applyFill="1" applyBorder="1"/>
    <xf numFmtId="0" fontId="3" fillId="45" borderId="123" xfId="0" applyFont="1" applyFill="1" applyBorder="1" applyAlignment="1">
      <alignment horizontal="center" vertical="center"/>
    </xf>
    <xf numFmtId="3" fontId="3" fillId="30" borderId="123" xfId="0" applyNumberFormat="1" applyFont="1" applyFill="1" applyBorder="1" applyAlignment="1">
      <alignment horizontal="center" vertical="center"/>
    </xf>
    <xf numFmtId="3" fontId="3" fillId="30" borderId="124" xfId="0" applyNumberFormat="1" applyFont="1" applyFill="1" applyBorder="1" applyAlignment="1">
      <alignment vertical="center"/>
    </xf>
    <xf numFmtId="3" fontId="3" fillId="30" borderId="124" xfId="0" applyNumberFormat="1" applyFont="1" applyFill="1" applyBorder="1" applyAlignment="1">
      <alignment horizontal="center" vertical="center"/>
    </xf>
    <xf numFmtId="3" fontId="23" fillId="30" borderId="126" xfId="0" applyNumberFormat="1" applyFont="1" applyFill="1" applyBorder="1"/>
    <xf numFmtId="0" fontId="20" fillId="45" borderId="112" xfId="0" applyFont="1" applyFill="1" applyBorder="1" applyAlignment="1">
      <alignment vertical="center"/>
    </xf>
    <xf numFmtId="3" fontId="23" fillId="31" borderId="0" xfId="0" applyNumberFormat="1" applyFont="1" applyFill="1" applyAlignment="1">
      <alignment vertical="center"/>
    </xf>
    <xf numFmtId="3" fontId="3" fillId="31" borderId="0" xfId="0" applyNumberFormat="1" applyFont="1" applyFill="1" applyAlignment="1">
      <alignment horizontal="center"/>
    </xf>
    <xf numFmtId="3" fontId="23" fillId="31" borderId="127" xfId="0" applyNumberFormat="1" applyFont="1" applyFill="1" applyBorder="1"/>
    <xf numFmtId="0" fontId="6" fillId="5" borderId="136" xfId="0" applyFont="1" applyFill="1" applyBorder="1" applyAlignment="1">
      <alignment horizontal="left" vertical="center"/>
    </xf>
    <xf numFmtId="3" fontId="6" fillId="32" borderId="127" xfId="0" applyNumberFormat="1" applyFont="1" applyFill="1" applyBorder="1" applyAlignment="1">
      <alignment horizontal="center" vertical="center"/>
    </xf>
    <xf numFmtId="0" fontId="23" fillId="0" borderId="136" xfId="0" applyFont="1" applyBorder="1" applyAlignment="1">
      <alignment horizontal="left" vertical="center"/>
    </xf>
    <xf numFmtId="3" fontId="23" fillId="31" borderId="137" xfId="0" applyNumberFormat="1" applyFont="1" applyFill="1" applyBorder="1" applyAlignment="1">
      <alignment horizontal="left" vertical="center"/>
    </xf>
    <xf numFmtId="0" fontId="0" fillId="0" borderId="78" xfId="0" applyBorder="1" applyAlignment="1">
      <alignment vertical="center"/>
    </xf>
    <xf numFmtId="0" fontId="36" fillId="0" borderId="0" xfId="0" applyFont="1" applyAlignment="1">
      <alignment vertical="center" wrapText="1"/>
    </xf>
    <xf numFmtId="0" fontId="23" fillId="0" borderId="137" xfId="0" applyFont="1" applyBorder="1" applyAlignment="1">
      <alignment horizontal="left" vertical="center"/>
    </xf>
    <xf numFmtId="0" fontId="23" fillId="0" borderId="138" xfId="0" applyFont="1" applyBorder="1" applyAlignment="1">
      <alignment horizontal="left" vertical="center"/>
    </xf>
    <xf numFmtId="0" fontId="3" fillId="3" borderId="133" xfId="0" applyFont="1" applyFill="1" applyBorder="1" applyAlignment="1">
      <alignment vertical="center"/>
    </xf>
    <xf numFmtId="3" fontId="23" fillId="35" borderId="130" xfId="0" applyNumberFormat="1" applyFont="1" applyFill="1" applyBorder="1"/>
    <xf numFmtId="0" fontId="23" fillId="0" borderId="139" xfId="0" applyFont="1" applyBorder="1" applyAlignment="1">
      <alignment horizontal="left" vertical="center"/>
    </xf>
    <xf numFmtId="3" fontId="23" fillId="31" borderId="132" xfId="0" applyNumberFormat="1" applyFont="1" applyFill="1" applyBorder="1" applyAlignment="1">
      <alignment horizontal="left"/>
    </xf>
    <xf numFmtId="3" fontId="6" fillId="32" borderId="127" xfId="0" applyNumberFormat="1" applyFont="1" applyFill="1" applyBorder="1" applyAlignment="1">
      <alignment horizontal="left"/>
    </xf>
    <xf numFmtId="3" fontId="23" fillId="31" borderId="127" xfId="0" applyNumberFormat="1" applyFont="1" applyFill="1" applyBorder="1" applyAlignment="1">
      <alignment horizontal="left"/>
    </xf>
    <xf numFmtId="0" fontId="23" fillId="0" borderId="136" xfId="0" applyFont="1" applyBorder="1" applyAlignment="1">
      <alignment horizontal="left"/>
    </xf>
    <xf numFmtId="3" fontId="23" fillId="31" borderId="140" xfId="0" applyNumberFormat="1" applyFont="1" applyFill="1" applyBorder="1" applyAlignment="1">
      <alignment vertical="top"/>
    </xf>
    <xf numFmtId="0" fontId="23" fillId="0" borderId="136" xfId="0" applyFont="1" applyBorder="1" applyAlignment="1">
      <alignment horizontal="left" wrapText="1"/>
    </xf>
    <xf numFmtId="0" fontId="23" fillId="0" borderId="141" xfId="0" applyFont="1" applyBorder="1" applyAlignment="1">
      <alignment horizontal="left"/>
    </xf>
    <xf numFmtId="3" fontId="22" fillId="31" borderId="142" xfId="3" applyNumberFormat="1" applyFont="1" applyFill="1" applyBorder="1" applyAlignment="1">
      <alignment horizontal="left" wrapText="1"/>
    </xf>
    <xf numFmtId="0" fontId="23" fillId="3" borderId="143" xfId="0" applyFont="1" applyFill="1" applyBorder="1" applyAlignment="1">
      <alignment horizontal="left"/>
    </xf>
    <xf numFmtId="3" fontId="23" fillId="35" borderId="140" xfId="0" applyNumberFormat="1" applyFont="1" applyFill="1" applyBorder="1" applyAlignment="1">
      <alignment vertical="top"/>
    </xf>
    <xf numFmtId="3" fontId="23" fillId="31" borderId="127" xfId="0" applyNumberFormat="1" applyFont="1" applyFill="1" applyBorder="1" applyAlignment="1">
      <alignment horizontal="left" wrapText="1"/>
    </xf>
    <xf numFmtId="3" fontId="23" fillId="31" borderId="127" xfId="0" applyNumberFormat="1" applyFont="1" applyFill="1" applyBorder="1" applyAlignment="1">
      <alignment horizontal="left" vertical="center" wrapText="1"/>
    </xf>
    <xf numFmtId="0" fontId="22" fillId="0" borderId="136" xfId="0" applyFont="1" applyBorder="1" applyAlignment="1">
      <alignment horizontal="left" vertical="center"/>
    </xf>
    <xf numFmtId="0" fontId="23" fillId="3" borderId="136" xfId="0" applyFont="1" applyFill="1" applyBorder="1" applyAlignment="1">
      <alignment vertical="center"/>
    </xf>
    <xf numFmtId="3" fontId="23" fillId="35" borderId="127" xfId="0" applyNumberFormat="1" applyFont="1" applyFill="1" applyBorder="1"/>
    <xf numFmtId="0" fontId="23" fillId="0" borderId="141" xfId="0" applyFont="1" applyBorder="1" applyAlignment="1">
      <alignment vertical="center"/>
    </xf>
    <xf numFmtId="3" fontId="23" fillId="0" borderId="129" xfId="0" applyNumberFormat="1" applyFont="1" applyBorder="1"/>
    <xf numFmtId="3" fontId="23" fillId="35" borderId="129" xfId="0" applyNumberFormat="1" applyFont="1" applyFill="1" applyBorder="1"/>
    <xf numFmtId="0" fontId="0" fillId="0" borderId="141" xfId="0" applyBorder="1" applyAlignment="1">
      <alignment horizontal="left" vertical="center" wrapText="1"/>
    </xf>
    <xf numFmtId="3" fontId="0" fillId="31" borderId="129" xfId="0" applyNumberFormat="1" applyFill="1" applyBorder="1" applyAlignment="1">
      <alignment horizontal="left"/>
    </xf>
    <xf numFmtId="0" fontId="0" fillId="0" borderId="78" xfId="0" applyBorder="1" applyAlignment="1">
      <alignment horizontal="left" vertical="center" wrapText="1"/>
    </xf>
    <xf numFmtId="3" fontId="0" fillId="31" borderId="140" xfId="0" applyNumberFormat="1" applyFill="1" applyBorder="1" applyAlignment="1">
      <alignment horizontal="left"/>
    </xf>
    <xf numFmtId="0" fontId="20" fillId="45" borderId="133" xfId="0" applyFont="1" applyFill="1" applyBorder="1" applyAlignment="1">
      <alignment horizontal="left" vertical="center"/>
    </xf>
    <xf numFmtId="3" fontId="5" fillId="47" borderId="130" xfId="0" applyNumberFormat="1" applyFont="1" applyFill="1" applyBorder="1" applyAlignment="1">
      <alignment horizontal="left"/>
    </xf>
    <xf numFmtId="0" fontId="0" fillId="0" borderId="79" xfId="0" applyBorder="1" applyAlignment="1">
      <alignment vertical="center"/>
    </xf>
    <xf numFmtId="3" fontId="0" fillId="0" borderId="80" xfId="0" applyNumberFormat="1" applyBorder="1" applyAlignment="1">
      <alignment horizontal="center" vertical="center"/>
    </xf>
    <xf numFmtId="0" fontId="0" fillId="0" borderId="80" xfId="0" applyBorder="1" applyAlignment="1">
      <alignment horizontal="center" vertical="center"/>
    </xf>
    <xf numFmtId="0" fontId="0" fillId="0" borderId="80" xfId="0" applyBorder="1" applyAlignment="1">
      <alignment vertical="center"/>
    </xf>
    <xf numFmtId="0" fontId="5" fillId="4" borderId="144" xfId="0" applyFont="1" applyFill="1" applyBorder="1" applyAlignment="1">
      <alignment horizontal="left"/>
    </xf>
    <xf numFmtId="0" fontId="37" fillId="54" borderId="122" xfId="0" applyFont="1" applyFill="1" applyBorder="1" applyAlignment="1">
      <alignment horizontal="left" vertical="center"/>
    </xf>
    <xf numFmtId="3" fontId="37" fillId="54" borderId="123" xfId="0" applyNumberFormat="1" applyFont="1" applyFill="1" applyBorder="1" applyAlignment="1">
      <alignment horizontal="center" vertical="center"/>
    </xf>
    <xf numFmtId="0" fontId="37" fillId="54" borderId="123" xfId="0" applyFont="1" applyFill="1" applyBorder="1" applyAlignment="1">
      <alignment horizontal="left" vertical="center"/>
    </xf>
    <xf numFmtId="0" fontId="37" fillId="54" borderId="123" xfId="0" applyFont="1" applyFill="1" applyBorder="1" applyAlignment="1">
      <alignment horizontal="left" vertical="center" wrapText="1"/>
    </xf>
    <xf numFmtId="0" fontId="6" fillId="37" borderId="123" xfId="0" applyFont="1" applyFill="1" applyBorder="1" applyAlignment="1">
      <alignment horizontal="center" vertical="center"/>
    </xf>
    <xf numFmtId="0" fontId="6" fillId="37" borderId="123" xfId="0" applyFont="1" applyFill="1" applyBorder="1" applyAlignment="1">
      <alignment horizontal="left" vertical="center"/>
    </xf>
    <xf numFmtId="0" fontId="6" fillId="37" borderId="124" xfId="0" applyFont="1" applyFill="1" applyBorder="1" applyAlignment="1">
      <alignment horizontal="left" vertical="center"/>
    </xf>
    <xf numFmtId="0" fontId="6" fillId="37" borderId="125" xfId="0" applyFont="1" applyFill="1" applyBorder="1" applyAlignment="1">
      <alignment horizontal="center"/>
    </xf>
    <xf numFmtId="0" fontId="6" fillId="37" borderId="126" xfId="0" applyFont="1" applyFill="1" applyBorder="1" applyAlignment="1">
      <alignment horizontal="center"/>
    </xf>
    <xf numFmtId="0" fontId="37" fillId="54" borderId="131" xfId="0" applyFont="1" applyFill="1" applyBorder="1" applyAlignment="1">
      <alignment horizontal="left" vertical="center"/>
    </xf>
    <xf numFmtId="0" fontId="6" fillId="37" borderId="129" xfId="0" applyFont="1" applyFill="1" applyBorder="1" applyAlignment="1">
      <alignment horizontal="center"/>
    </xf>
    <xf numFmtId="0" fontId="2" fillId="2" borderId="110" xfId="0" applyFont="1" applyFill="1" applyBorder="1" applyAlignment="1">
      <alignment horizontal="center" vertical="center" wrapText="1"/>
    </xf>
    <xf numFmtId="1" fontId="6" fillId="32" borderId="142" xfId="0" applyNumberFormat="1" applyFont="1" applyFill="1" applyBorder="1" applyAlignment="1">
      <alignment horizontal="center" vertical="center"/>
    </xf>
    <xf numFmtId="0" fontId="43" fillId="0" borderId="0" xfId="0" applyFont="1" applyAlignment="1">
      <alignment vertical="center" wrapText="1"/>
    </xf>
    <xf numFmtId="0" fontId="0" fillId="31" borderId="111" xfId="0" applyFill="1" applyBorder="1"/>
    <xf numFmtId="0" fontId="3" fillId="31" borderId="145" xfId="0" applyFont="1" applyFill="1" applyBorder="1" applyAlignment="1">
      <alignment horizontal="center" vertical="center" wrapText="1"/>
    </xf>
    <xf numFmtId="0" fontId="3" fillId="31" borderId="142" xfId="0" applyFont="1" applyFill="1" applyBorder="1" applyAlignment="1">
      <alignment horizontal="center" vertical="center" wrapText="1"/>
    </xf>
    <xf numFmtId="0" fontId="20" fillId="54" borderId="146" xfId="0" applyFont="1" applyFill="1" applyBorder="1" applyAlignment="1">
      <alignment vertical="center" wrapText="1"/>
    </xf>
    <xf numFmtId="3" fontId="20" fillId="54" borderId="147" xfId="0" applyNumberFormat="1" applyFont="1" applyFill="1" applyBorder="1" applyAlignment="1">
      <alignment horizontal="center" vertical="center"/>
    </xf>
    <xf numFmtId="0" fontId="20" fillId="54" borderId="147" xfId="0" applyFont="1" applyFill="1" applyBorder="1" applyAlignment="1">
      <alignment vertical="center"/>
    </xf>
    <xf numFmtId="0" fontId="20" fillId="54" borderId="147" xfId="0" applyFont="1" applyFill="1" applyBorder="1" applyAlignment="1">
      <alignment horizontal="center" vertical="center"/>
    </xf>
    <xf numFmtId="0" fontId="20" fillId="54" borderId="147" xfId="0" applyFont="1" applyFill="1" applyBorder="1" applyAlignment="1">
      <alignment vertical="center" wrapText="1"/>
    </xf>
    <xf numFmtId="0" fontId="20" fillId="50" borderId="147" xfId="0" applyFont="1" applyFill="1" applyBorder="1" applyAlignment="1">
      <alignment horizontal="center" vertical="center"/>
    </xf>
    <xf numFmtId="3" fontId="20" fillId="35" borderId="148" xfId="0" applyNumberFormat="1" applyFont="1" applyFill="1" applyBorder="1" applyAlignment="1">
      <alignment vertical="center"/>
    </xf>
    <xf numFmtId="0" fontId="0" fillId="31" borderId="148" xfId="0" applyFill="1" applyBorder="1" applyAlignment="1">
      <alignment vertical="center"/>
    </xf>
    <xf numFmtId="0" fontId="0" fillId="31" borderId="149" xfId="0" applyFill="1" applyBorder="1"/>
    <xf numFmtId="0" fontId="0" fillId="31" borderId="150" xfId="0" applyFill="1" applyBorder="1"/>
    <xf numFmtId="0" fontId="20" fillId="56" borderId="122" xfId="0" applyFont="1" applyFill="1" applyBorder="1" applyAlignment="1">
      <alignment vertical="center"/>
    </xf>
    <xf numFmtId="0" fontId="3" fillId="56" borderId="123" xfId="0" applyFont="1" applyFill="1" applyBorder="1" applyAlignment="1">
      <alignment vertical="center"/>
    </xf>
    <xf numFmtId="3" fontId="3" fillId="56" borderId="123" xfId="0" applyNumberFormat="1" applyFont="1" applyFill="1" applyBorder="1" applyAlignment="1">
      <alignment horizontal="center" vertical="center"/>
    </xf>
    <xf numFmtId="3" fontId="3" fillId="30" borderId="151" xfId="0" applyNumberFormat="1" applyFont="1" applyFill="1" applyBorder="1" applyAlignment="1">
      <alignment horizontal="center" vertical="center"/>
    </xf>
    <xf numFmtId="0" fontId="20" fillId="56" borderId="112" xfId="0" applyFont="1" applyFill="1" applyBorder="1" applyAlignment="1">
      <alignment vertical="center"/>
    </xf>
    <xf numFmtId="3" fontId="23" fillId="31" borderId="152" xfId="0" applyNumberFormat="1" applyFont="1" applyFill="1" applyBorder="1" applyAlignment="1">
      <alignment horizontal="center" vertical="center"/>
    </xf>
    <xf numFmtId="0" fontId="6" fillId="5" borderId="141" xfId="0" applyFont="1" applyFill="1" applyBorder="1" applyAlignment="1">
      <alignment horizontal="left" vertical="center"/>
    </xf>
    <xf numFmtId="3" fontId="6" fillId="5" borderId="0" xfId="0" applyNumberFormat="1" applyFont="1" applyFill="1" applyAlignment="1">
      <alignment horizontal="center" vertical="center"/>
    </xf>
    <xf numFmtId="0" fontId="6" fillId="5" borderId="0" xfId="0" applyFont="1" applyFill="1" applyAlignment="1">
      <alignment horizontal="center" vertical="center"/>
    </xf>
    <xf numFmtId="3" fontId="6" fillId="32" borderId="91" xfId="0" applyNumberFormat="1" applyFont="1" applyFill="1" applyBorder="1" applyAlignment="1">
      <alignment horizontal="center" vertical="center"/>
    </xf>
    <xf numFmtId="0" fontId="0" fillId="0" borderId="78" xfId="0" applyBorder="1"/>
    <xf numFmtId="3" fontId="0" fillId="31" borderId="91" xfId="0" applyNumberFormat="1" applyFill="1" applyBorder="1" applyAlignment="1">
      <alignment horizontal="center"/>
    </xf>
    <xf numFmtId="0" fontId="28" fillId="0" borderId="78" xfId="0" applyFont="1" applyBorder="1" applyAlignment="1">
      <alignment wrapText="1"/>
    </xf>
    <xf numFmtId="3" fontId="7" fillId="0" borderId="0" xfId="0" applyNumberFormat="1" applyFont="1" applyAlignment="1">
      <alignment horizontal="center"/>
    </xf>
    <xf numFmtId="3" fontId="4" fillId="37" borderId="91" xfId="0" applyNumberFormat="1" applyFont="1" applyFill="1" applyBorder="1" applyAlignment="1">
      <alignment horizontal="center"/>
    </xf>
    <xf numFmtId="0" fontId="0" fillId="0" borderId="91" xfId="0" applyBorder="1" applyAlignment="1">
      <alignment horizontal="center"/>
    </xf>
    <xf numFmtId="0" fontId="0" fillId="0" borderId="78" xfId="0" applyBorder="1" applyAlignment="1">
      <alignment vertical="center" wrapText="1"/>
    </xf>
    <xf numFmtId="0" fontId="21" fillId="56" borderId="153" xfId="0" applyFont="1" applyFill="1" applyBorder="1" applyAlignment="1">
      <alignment vertical="center"/>
    </xf>
    <xf numFmtId="3" fontId="20" fillId="56" borderId="153" xfId="0" applyNumberFormat="1" applyFont="1" applyFill="1" applyBorder="1" applyAlignment="1">
      <alignment horizontal="center" vertical="center"/>
    </xf>
    <xf numFmtId="3" fontId="37" fillId="37" borderId="154" xfId="0" applyNumberFormat="1" applyFont="1" applyFill="1" applyBorder="1" applyAlignment="1">
      <alignment horizontal="center" vertical="center"/>
    </xf>
    <xf numFmtId="0" fontId="3" fillId="2" borderId="43" xfId="0" applyFont="1" applyFill="1" applyBorder="1" applyAlignment="1">
      <alignment vertical="center"/>
    </xf>
    <xf numFmtId="0" fontId="23" fillId="0" borderId="11" xfId="0" applyFont="1" applyBorder="1" applyAlignment="1">
      <alignment vertical="center"/>
    </xf>
    <xf numFmtId="0" fontId="3" fillId="2" borderId="40" xfId="0" applyFont="1" applyFill="1" applyBorder="1" applyAlignment="1">
      <alignment horizontal="center" vertical="center"/>
    </xf>
    <xf numFmtId="0" fontId="23" fillId="6" borderId="155" xfId="0" applyFont="1" applyFill="1" applyBorder="1" applyAlignment="1">
      <alignment horizontal="center" vertical="center"/>
    </xf>
    <xf numFmtId="0" fontId="5" fillId="0" borderId="79" xfId="0" applyFont="1" applyBorder="1" applyAlignment="1">
      <alignment vertical="center" wrapText="1"/>
    </xf>
    <xf numFmtId="0" fontId="20" fillId="22" borderId="122" xfId="0" applyFont="1" applyFill="1" applyBorder="1" applyAlignment="1">
      <alignment vertical="center"/>
    </xf>
    <xf numFmtId="3" fontId="20" fillId="22" borderId="123" xfId="0" applyNumberFormat="1" applyFont="1" applyFill="1" applyBorder="1" applyAlignment="1">
      <alignment horizontal="center" vertical="center"/>
    </xf>
    <xf numFmtId="0" fontId="3" fillId="19" borderId="123" xfId="0" applyFont="1" applyFill="1" applyBorder="1" applyAlignment="1">
      <alignment horizontal="left" vertical="center"/>
    </xf>
    <xf numFmtId="0" fontId="3" fillId="12" borderId="123" xfId="0" applyFont="1" applyFill="1" applyBorder="1" applyAlignment="1">
      <alignment vertical="center"/>
    </xf>
    <xf numFmtId="0" fontId="3" fillId="12" borderId="123" xfId="0" applyFont="1" applyFill="1" applyBorder="1" applyAlignment="1">
      <alignment horizontal="center" vertical="center"/>
    </xf>
    <xf numFmtId="0" fontId="3" fillId="12" borderId="124" xfId="0" applyFont="1" applyFill="1" applyBorder="1" applyAlignment="1">
      <alignment vertical="center"/>
    </xf>
    <xf numFmtId="0" fontId="3" fillId="12" borderId="124" xfId="0" applyFont="1" applyFill="1" applyBorder="1" applyAlignment="1">
      <alignment horizontal="center" vertical="center"/>
    </xf>
    <xf numFmtId="0" fontId="23" fillId="12" borderId="126" xfId="0" applyFont="1" applyFill="1" applyBorder="1" applyAlignment="1">
      <alignment vertical="center"/>
    </xf>
    <xf numFmtId="0" fontId="23" fillId="13" borderId="0" xfId="0" applyFont="1" applyFill="1" applyAlignment="1">
      <alignment vertical="center"/>
    </xf>
    <xf numFmtId="0" fontId="3" fillId="13" borderId="0" xfId="0" applyFont="1" applyFill="1" applyAlignment="1">
      <alignment horizontal="center" vertical="center"/>
    </xf>
    <xf numFmtId="0" fontId="23" fillId="13" borderId="127" xfId="0" applyFont="1" applyFill="1" applyBorder="1" applyAlignment="1">
      <alignment vertical="center"/>
    </xf>
    <xf numFmtId="0" fontId="6" fillId="11" borderId="0" xfId="0" applyFont="1" applyFill="1" applyAlignment="1">
      <alignment horizontal="center" vertical="center"/>
    </xf>
    <xf numFmtId="0" fontId="6" fillId="11" borderId="129" xfId="0" applyFont="1" applyFill="1" applyBorder="1" applyAlignment="1">
      <alignment horizontal="left" vertical="center"/>
    </xf>
    <xf numFmtId="0" fontId="23" fillId="0" borderId="113" xfId="0" applyFont="1" applyBorder="1" applyAlignment="1">
      <alignment vertical="center"/>
    </xf>
    <xf numFmtId="0" fontId="23" fillId="13" borderId="111" xfId="0" applyFont="1" applyFill="1" applyBorder="1" applyAlignment="1">
      <alignment vertical="center"/>
    </xf>
    <xf numFmtId="0" fontId="3" fillId="0" borderId="113" xfId="0" applyFont="1" applyBorder="1" applyAlignment="1">
      <alignment vertical="center"/>
    </xf>
    <xf numFmtId="0" fontId="23" fillId="13" borderId="111" xfId="0" applyFont="1" applyFill="1" applyBorder="1" applyAlignment="1">
      <alignment vertical="center" wrapText="1"/>
    </xf>
    <xf numFmtId="0" fontId="3" fillId="0" borderId="113" xfId="0" applyFont="1" applyBorder="1" applyAlignment="1">
      <alignment vertical="center" wrapText="1"/>
    </xf>
    <xf numFmtId="0" fontId="30" fillId="0" borderId="0" xfId="0" applyFont="1" applyAlignment="1">
      <alignment horizontal="left" vertical="center" wrapText="1"/>
    </xf>
    <xf numFmtId="0" fontId="20" fillId="22" borderId="113" xfId="0" applyFont="1" applyFill="1" applyBorder="1" applyAlignment="1">
      <alignment vertical="center"/>
    </xf>
    <xf numFmtId="0" fontId="23" fillId="21" borderId="111" xfId="0" applyFont="1" applyFill="1" applyBorder="1" applyAlignment="1">
      <alignment vertical="center"/>
    </xf>
    <xf numFmtId="0" fontId="20" fillId="19" borderId="113" xfId="0" applyFont="1" applyFill="1" applyBorder="1" applyAlignment="1">
      <alignment vertical="center" wrapText="1"/>
    </xf>
    <xf numFmtId="0" fontId="3" fillId="6" borderId="113" xfId="0" applyFont="1" applyFill="1" applyBorder="1" applyAlignment="1">
      <alignment vertical="center"/>
    </xf>
    <xf numFmtId="3" fontId="3" fillId="6" borderId="153" xfId="0" applyNumberFormat="1" applyFont="1" applyFill="1" applyBorder="1" applyAlignment="1">
      <alignment horizontal="center" vertical="center" wrapText="1"/>
    </xf>
    <xf numFmtId="0" fontId="3" fillId="6" borderId="153" xfId="0" applyFont="1" applyFill="1" applyBorder="1" applyAlignment="1">
      <alignment horizontal="left" vertical="center" wrapText="1"/>
    </xf>
    <xf numFmtId="3" fontId="23" fillId="21" borderId="153" xfId="0" applyNumberFormat="1" applyFont="1" applyFill="1" applyBorder="1" applyAlignment="1">
      <alignment vertical="center" wrapText="1"/>
    </xf>
    <xf numFmtId="3" fontId="3" fillId="29" borderId="153" xfId="0" applyNumberFormat="1" applyFont="1" applyFill="1" applyBorder="1" applyAlignment="1">
      <alignment horizontal="center" vertical="center"/>
    </xf>
    <xf numFmtId="3" fontId="23" fillId="21" borderId="153" xfId="0" applyNumberFormat="1" applyFont="1" applyFill="1" applyBorder="1" applyAlignment="1">
      <alignment horizontal="center" vertical="center"/>
    </xf>
    <xf numFmtId="0" fontId="23" fillId="21" borderId="153" xfId="0" applyFont="1" applyFill="1" applyBorder="1" applyAlignment="1">
      <alignment vertical="center"/>
    </xf>
    <xf numFmtId="0" fontId="3" fillId="6" borderId="154" xfId="0" applyFont="1" applyFill="1" applyBorder="1" applyAlignment="1">
      <alignment vertical="center" wrapText="1"/>
    </xf>
    <xf numFmtId="0" fontId="20" fillId="23" borderId="156" xfId="0" applyFont="1" applyFill="1" applyBorder="1" applyAlignment="1">
      <alignment horizontal="left" vertical="center"/>
    </xf>
    <xf numFmtId="3" fontId="0" fillId="23" borderId="157" xfId="0" applyNumberFormat="1" applyFill="1" applyBorder="1" applyAlignment="1">
      <alignment horizontal="center" vertical="center"/>
    </xf>
    <xf numFmtId="0" fontId="0" fillId="23" borderId="157" xfId="0" applyFill="1" applyBorder="1" applyAlignment="1">
      <alignment horizontal="center" vertical="center"/>
    </xf>
    <xf numFmtId="0" fontId="0" fillId="31" borderId="157" xfId="0" applyFill="1" applyBorder="1" applyAlignment="1">
      <alignment horizontal="center"/>
    </xf>
    <xf numFmtId="0" fontId="0" fillId="1" borderId="157" xfId="0" applyFill="1" applyBorder="1" applyAlignment="1">
      <alignment horizontal="center"/>
    </xf>
    <xf numFmtId="0" fontId="0" fillId="1" borderId="158" xfId="0" applyFill="1" applyBorder="1"/>
    <xf numFmtId="0" fontId="2" fillId="1" borderId="77" xfId="0" applyFont="1" applyFill="1" applyBorder="1" applyAlignment="1">
      <alignment horizontal="center"/>
    </xf>
    <xf numFmtId="0" fontId="0" fillId="1" borderId="90" xfId="0" applyFill="1" applyBorder="1"/>
    <xf numFmtId="0" fontId="6" fillId="5" borderId="108" xfId="0" applyFont="1" applyFill="1" applyBorder="1" applyAlignment="1">
      <alignment horizontal="left"/>
    </xf>
    <xf numFmtId="0" fontId="6" fillId="15" borderId="130" xfId="0" applyFont="1" applyFill="1" applyBorder="1" applyAlignment="1">
      <alignment horizontal="left"/>
    </xf>
    <xf numFmtId="0" fontId="0" fillId="0" borderId="131" xfId="0" applyBorder="1" applyAlignment="1">
      <alignment horizontal="left"/>
    </xf>
    <xf numFmtId="0" fontId="0" fillId="31" borderId="145" xfId="0" applyFill="1" applyBorder="1" applyAlignment="1">
      <alignment horizontal="left" vertical="center"/>
    </xf>
    <xf numFmtId="0" fontId="0" fillId="0" borderId="112" xfId="0" applyBorder="1" applyAlignment="1">
      <alignment horizontal="left"/>
    </xf>
    <xf numFmtId="0" fontId="0" fillId="31" borderId="142" xfId="0" applyFill="1" applyBorder="1" applyAlignment="1">
      <alignment horizontal="left" vertical="center"/>
    </xf>
    <xf numFmtId="0" fontId="0" fillId="0" borderId="78" xfId="0" applyBorder="1" applyAlignment="1">
      <alignment horizontal="center" vertical="center"/>
    </xf>
    <xf numFmtId="0" fontId="0" fillId="31" borderId="137" xfId="0" applyFill="1" applyBorder="1" applyAlignment="1">
      <alignment horizontal="left" vertical="center"/>
    </xf>
    <xf numFmtId="0" fontId="0" fillId="0" borderId="112" xfId="0" applyBorder="1" applyAlignment="1">
      <alignment horizontal="left" vertical="center"/>
    </xf>
    <xf numFmtId="0" fontId="20" fillId="23" borderId="112" xfId="0" applyFont="1" applyFill="1" applyBorder="1"/>
    <xf numFmtId="0" fontId="0" fillId="16" borderId="127" xfId="0" applyFill="1" applyBorder="1"/>
    <xf numFmtId="0" fontId="0" fillId="1" borderId="127" xfId="0" applyFill="1" applyBorder="1" applyAlignment="1">
      <alignment horizontal="left"/>
    </xf>
    <xf numFmtId="0" fontId="7" fillId="5" borderId="112" xfId="0" applyFont="1" applyFill="1" applyBorder="1" applyAlignment="1">
      <alignment horizontal="left"/>
    </xf>
    <xf numFmtId="0" fontId="7" fillId="15" borderId="127" xfId="0" applyFont="1" applyFill="1" applyBorder="1" applyAlignment="1">
      <alignment horizontal="left"/>
    </xf>
    <xf numFmtId="0" fontId="0" fillId="6" borderId="112" xfId="0" applyFill="1" applyBorder="1" applyAlignment="1">
      <alignment horizontal="left"/>
    </xf>
    <xf numFmtId="0" fontId="0" fillId="1" borderId="129" xfId="0" applyFill="1" applyBorder="1" applyAlignment="1">
      <alignment vertical="top"/>
    </xf>
    <xf numFmtId="0" fontId="0" fillId="31" borderId="137" xfId="0" applyFill="1" applyBorder="1" applyAlignment="1">
      <alignment horizontal="left"/>
    </xf>
    <xf numFmtId="0" fontId="0" fillId="0" borderId="112" xfId="0" applyBorder="1" applyAlignment="1">
      <alignment horizontal="left" wrapText="1"/>
    </xf>
    <xf numFmtId="0" fontId="0" fillId="0" borderId="128" xfId="0" applyBorder="1" applyAlignment="1">
      <alignment horizontal="left" vertical="center"/>
    </xf>
    <xf numFmtId="0" fontId="0" fillId="0" borderId="159" xfId="0" applyBorder="1" applyAlignment="1">
      <alignment horizontal="left"/>
    </xf>
    <xf numFmtId="0" fontId="0" fillId="31" borderId="138" xfId="0" applyFill="1" applyBorder="1" applyAlignment="1">
      <alignment horizontal="left"/>
    </xf>
    <xf numFmtId="3" fontId="2" fillId="23" borderId="112" xfId="0" applyNumberFormat="1" applyFont="1" applyFill="1" applyBorder="1"/>
    <xf numFmtId="0" fontId="4" fillId="1" borderId="140" xfId="0" applyFont="1" applyFill="1" applyBorder="1" applyAlignment="1">
      <alignment vertical="top"/>
    </xf>
    <xf numFmtId="0" fontId="0" fillId="0" borderId="137" xfId="0" applyBorder="1" applyAlignment="1">
      <alignment horizontal="left"/>
    </xf>
    <xf numFmtId="0" fontId="0" fillId="1" borderId="140" xfId="0" applyFill="1" applyBorder="1" applyAlignment="1">
      <alignment vertical="top"/>
    </xf>
    <xf numFmtId="0" fontId="0" fillId="1" borderId="127" xfId="0" applyFill="1" applyBorder="1" applyAlignment="1">
      <alignment horizontal="left" wrapText="1"/>
    </xf>
    <xf numFmtId="0" fontId="0" fillId="1" borderId="132" xfId="0" applyFill="1" applyBorder="1" applyAlignment="1">
      <alignment horizontal="left"/>
    </xf>
    <xf numFmtId="0" fontId="0" fillId="1" borderId="132" xfId="0" applyFill="1" applyBorder="1" applyAlignment="1">
      <alignment horizontal="left" vertical="top"/>
    </xf>
    <xf numFmtId="0" fontId="20" fillId="23" borderId="112" xfId="0" applyFont="1" applyFill="1" applyBorder="1" applyAlignment="1">
      <alignment horizontal="left"/>
    </xf>
    <xf numFmtId="0" fontId="2" fillId="16" borderId="127" xfId="0" applyFont="1" applyFill="1" applyBorder="1" applyAlignment="1">
      <alignment horizontal="left"/>
    </xf>
    <xf numFmtId="0" fontId="0" fillId="0" borderId="112" xfId="0" applyBorder="1"/>
    <xf numFmtId="0" fontId="0" fillId="1" borderId="127" xfId="0" applyFill="1" applyBorder="1"/>
    <xf numFmtId="0" fontId="0" fillId="0" borderId="79" xfId="0" applyBorder="1"/>
    <xf numFmtId="0" fontId="4" fillId="31" borderId="80" xfId="0" applyFont="1" applyFill="1" applyBorder="1" applyAlignment="1">
      <alignment horizontal="center" vertical="center"/>
    </xf>
    <xf numFmtId="3" fontId="4" fillId="31" borderId="80" xfId="0" applyNumberFormat="1" applyFont="1" applyFill="1" applyBorder="1" applyAlignment="1">
      <alignment horizontal="center" vertical="center"/>
    </xf>
    <xf numFmtId="3" fontId="4" fillId="46" borderId="80" xfId="0" applyNumberFormat="1" applyFont="1" applyFill="1" applyBorder="1" applyAlignment="1">
      <alignment vertical="center"/>
    </xf>
    <xf numFmtId="0" fontId="0" fillId="31" borderId="160" xfId="0" applyFill="1" applyBorder="1"/>
    <xf numFmtId="0" fontId="4" fillId="31" borderId="161" xfId="0" applyFont="1" applyFill="1" applyBorder="1" applyAlignment="1">
      <alignment vertical="center"/>
    </xf>
    <xf numFmtId="0" fontId="20" fillId="23" borderId="162" xfId="0" applyFont="1" applyFill="1" applyBorder="1" applyAlignment="1">
      <alignment horizontal="left" vertical="center"/>
    </xf>
    <xf numFmtId="3" fontId="2" fillId="23" borderId="163" xfId="0" applyNumberFormat="1" applyFont="1" applyFill="1" applyBorder="1" applyAlignment="1">
      <alignment horizontal="center" vertical="center"/>
    </xf>
    <xf numFmtId="0" fontId="2" fillId="23" borderId="163" xfId="0" applyFont="1" applyFill="1" applyBorder="1" applyAlignment="1">
      <alignment horizontal="center" vertical="center"/>
    </xf>
    <xf numFmtId="0" fontId="2" fillId="30" borderId="163" xfId="0" applyFont="1" applyFill="1" applyBorder="1" applyAlignment="1">
      <alignment horizontal="center"/>
    </xf>
    <xf numFmtId="0" fontId="2" fillId="14" borderId="163" xfId="0" applyFont="1" applyFill="1" applyBorder="1" applyAlignment="1">
      <alignment horizontal="center"/>
    </xf>
    <xf numFmtId="0" fontId="2" fillId="14" borderId="63" xfId="0" applyFont="1" applyFill="1" applyBorder="1"/>
    <xf numFmtId="0" fontId="0" fillId="14" borderId="63" xfId="0" applyFill="1" applyBorder="1"/>
    <xf numFmtId="0" fontId="20" fillId="20" borderId="122" xfId="0" applyFont="1" applyFill="1" applyBorder="1"/>
    <xf numFmtId="3" fontId="3" fillId="20" borderId="123" xfId="0" applyNumberFormat="1" applyFont="1" applyFill="1" applyBorder="1" applyAlignment="1">
      <alignment horizontal="center"/>
    </xf>
    <xf numFmtId="0" fontId="3" fillId="20" borderId="123" xfId="0" applyFont="1" applyFill="1" applyBorder="1"/>
    <xf numFmtId="0" fontId="42" fillId="20" borderId="123" xfId="0" applyFont="1" applyFill="1" applyBorder="1" applyAlignment="1">
      <alignment horizontal="center" vertical="center"/>
    </xf>
    <xf numFmtId="0" fontId="3" fillId="20" borderId="123" xfId="0" applyFont="1" applyFill="1" applyBorder="1" applyAlignment="1">
      <alignment wrapText="1"/>
    </xf>
    <xf numFmtId="0" fontId="3" fillId="30" borderId="123" xfId="0" applyFont="1" applyFill="1" applyBorder="1" applyAlignment="1">
      <alignment horizontal="center"/>
    </xf>
    <xf numFmtId="0" fontId="3" fillId="30" borderId="124" xfId="0" applyFont="1" applyFill="1" applyBorder="1"/>
    <xf numFmtId="0" fontId="23" fillId="30" borderId="124" xfId="0" applyFont="1" applyFill="1" applyBorder="1"/>
    <xf numFmtId="0" fontId="23" fillId="30" borderId="126" xfId="0" applyFont="1" applyFill="1" applyBorder="1"/>
    <xf numFmtId="0" fontId="20" fillId="20" borderId="112" xfId="0" applyFont="1" applyFill="1" applyBorder="1"/>
    <xf numFmtId="0" fontId="23" fillId="31" borderId="127" xfId="0" applyFont="1" applyFill="1" applyBorder="1"/>
    <xf numFmtId="0" fontId="6" fillId="5" borderId="112" xfId="0" applyFont="1" applyFill="1" applyBorder="1" applyAlignment="1">
      <alignment horizontal="left"/>
    </xf>
    <xf numFmtId="0" fontId="6" fillId="32" borderId="127" xfId="0" applyFont="1" applyFill="1" applyBorder="1" applyAlignment="1">
      <alignment horizontal="left"/>
    </xf>
    <xf numFmtId="0" fontId="23" fillId="0" borderId="112" xfId="0" applyFont="1" applyBorder="1" applyAlignment="1">
      <alignment horizontal="left" vertical="center"/>
    </xf>
    <xf numFmtId="0" fontId="22" fillId="31" borderId="127" xfId="3" applyFont="1" applyFill="1" applyBorder="1" applyAlignment="1">
      <alignment horizontal="left" vertical="center" wrapText="1"/>
    </xf>
    <xf numFmtId="0" fontId="0" fillId="31" borderId="91" xfId="0" applyFill="1" applyBorder="1" applyAlignment="1">
      <alignment vertical="center"/>
    </xf>
    <xf numFmtId="0" fontId="23" fillId="31" borderId="127" xfId="0" applyFont="1" applyFill="1" applyBorder="1" applyAlignment="1">
      <alignment horizontal="left" vertical="center"/>
    </xf>
    <xf numFmtId="0" fontId="3" fillId="3" borderId="112" xfId="0" applyFont="1" applyFill="1" applyBorder="1" applyAlignment="1">
      <alignment horizontal="left" vertical="center"/>
    </xf>
    <xf numFmtId="0" fontId="3" fillId="35" borderId="127" xfId="0" applyFont="1" applyFill="1" applyBorder="1" applyAlignment="1">
      <alignment horizontal="left" vertical="center"/>
    </xf>
    <xf numFmtId="0" fontId="6" fillId="32" borderId="127" xfId="0" applyFont="1" applyFill="1" applyBorder="1" applyAlignment="1">
      <alignment horizontal="left" vertical="center"/>
    </xf>
    <xf numFmtId="0" fontId="22" fillId="31" borderId="127" xfId="3" applyFont="1" applyFill="1" applyBorder="1" applyAlignment="1">
      <alignment horizontal="left" vertical="center"/>
    </xf>
    <xf numFmtId="0" fontId="22" fillId="31" borderId="127" xfId="0" applyFont="1" applyFill="1" applyBorder="1" applyAlignment="1">
      <alignment horizontal="left" vertical="center"/>
    </xf>
    <xf numFmtId="0" fontId="22" fillId="0" borderId="112" xfId="0" applyFont="1" applyBorder="1" applyAlignment="1">
      <alignment horizontal="left" vertical="center"/>
    </xf>
    <xf numFmtId="0" fontId="22" fillId="31" borderId="142" xfId="3" applyFont="1" applyFill="1" applyBorder="1" applyAlignment="1">
      <alignment horizontal="left" vertical="center" wrapText="1"/>
    </xf>
    <xf numFmtId="0" fontId="3" fillId="20" borderId="112" xfId="0" applyFont="1" applyFill="1" applyBorder="1" applyAlignment="1">
      <alignment horizontal="left" vertical="center" wrapText="1"/>
    </xf>
    <xf numFmtId="0" fontId="0" fillId="31" borderId="127" xfId="0" applyFill="1" applyBorder="1" applyAlignment="1">
      <alignment horizontal="left" vertical="center"/>
    </xf>
    <xf numFmtId="0" fontId="20" fillId="20" borderId="146" xfId="0" applyFont="1" applyFill="1" applyBorder="1" applyAlignment="1">
      <alignment horizontal="left" vertical="center"/>
    </xf>
    <xf numFmtId="3" fontId="20" fillId="20" borderId="147" xfId="0" applyNumberFormat="1" applyFont="1" applyFill="1" applyBorder="1" applyAlignment="1">
      <alignment horizontal="center" vertical="center"/>
    </xf>
    <xf numFmtId="0" fontId="20" fillId="20" borderId="147" xfId="0" applyFont="1" applyFill="1" applyBorder="1" applyAlignment="1">
      <alignment horizontal="left" vertical="center"/>
    </xf>
    <xf numFmtId="0" fontId="20" fillId="20" borderId="147" xfId="0" applyFont="1" applyFill="1" applyBorder="1" applyAlignment="1">
      <alignment horizontal="center" vertical="center"/>
    </xf>
    <xf numFmtId="0" fontId="20" fillId="20" borderId="147" xfId="0" applyFont="1" applyFill="1" applyBorder="1" applyAlignment="1">
      <alignment horizontal="left" vertical="center" wrapText="1"/>
    </xf>
    <xf numFmtId="0" fontId="20" fillId="33" borderId="147" xfId="0" applyFont="1" applyFill="1" applyBorder="1" applyAlignment="1">
      <alignment horizontal="center" vertical="center"/>
    </xf>
    <xf numFmtId="167" fontId="20" fillId="33" borderId="148" xfId="6" applyNumberFormat="1" applyFont="1" applyFill="1" applyBorder="1" applyAlignment="1">
      <alignment horizontal="center" vertical="center"/>
    </xf>
    <xf numFmtId="167" fontId="5" fillId="33" borderId="148" xfId="6" applyNumberFormat="1" applyFont="1" applyFill="1" applyBorder="1" applyAlignment="1">
      <alignment horizontal="left" vertical="center"/>
    </xf>
    <xf numFmtId="0" fontId="5" fillId="33" borderId="150" xfId="0" applyFont="1" applyFill="1" applyBorder="1" applyAlignment="1">
      <alignment horizontal="left" vertical="center"/>
    </xf>
    <xf numFmtId="3" fontId="3" fillId="0" borderId="105" xfId="0" applyNumberFormat="1" applyFont="1" applyBorder="1" applyAlignment="1">
      <alignment horizontal="center" vertical="center"/>
    </xf>
    <xf numFmtId="10" fontId="3" fillId="0" borderId="117" xfId="0" applyNumberFormat="1" applyFont="1" applyBorder="1" applyAlignment="1">
      <alignment horizontal="center" vertical="center"/>
    </xf>
    <xf numFmtId="3" fontId="51" fillId="0" borderId="0" xfId="0" applyNumberFormat="1" applyFont="1" applyAlignment="1">
      <alignment vertical="center"/>
    </xf>
    <xf numFmtId="0" fontId="26" fillId="26" borderId="82" xfId="0" applyFont="1" applyFill="1" applyBorder="1" applyAlignment="1">
      <alignment horizontal="center" vertical="center" wrapText="1"/>
    </xf>
    <xf numFmtId="0" fontId="26" fillId="26" borderId="77" xfId="0" applyFont="1" applyFill="1" applyBorder="1" applyAlignment="1">
      <alignment horizontal="center" vertical="center" wrapText="1"/>
    </xf>
    <xf numFmtId="0" fontId="26" fillId="26" borderId="90" xfId="0" applyFont="1" applyFill="1" applyBorder="1" applyAlignment="1">
      <alignment horizontal="center" vertical="center" wrapText="1"/>
    </xf>
    <xf numFmtId="0" fontId="26" fillId="26" borderId="106" xfId="0" applyFont="1" applyFill="1" applyBorder="1" applyAlignment="1">
      <alignment horizontal="center" vertical="center" wrapText="1"/>
    </xf>
    <xf numFmtId="0" fontId="26" fillId="26" borderId="41" xfId="0" applyFont="1" applyFill="1" applyBorder="1" applyAlignment="1">
      <alignment horizontal="center" vertical="center" wrapText="1"/>
    </xf>
    <xf numFmtId="0" fontId="26" fillId="26" borderId="107" xfId="0" applyFont="1" applyFill="1" applyBorder="1" applyAlignment="1">
      <alignment horizontal="center" vertical="center" wrapText="1"/>
    </xf>
    <xf numFmtId="0" fontId="23" fillId="31" borderId="10" xfId="0" applyFont="1" applyFill="1" applyBorder="1" applyAlignment="1">
      <alignment horizontal="left" vertical="center" wrapText="1"/>
    </xf>
    <xf numFmtId="0" fontId="20" fillId="56" borderId="82" xfId="0" applyFont="1" applyFill="1" applyBorder="1" applyAlignment="1">
      <alignment horizontal="left" vertical="center"/>
    </xf>
    <xf numFmtId="0" fontId="20" fillId="56" borderId="78" xfId="0" applyFont="1" applyFill="1" applyBorder="1" applyAlignment="1">
      <alignment horizontal="left" vertical="center"/>
    </xf>
    <xf numFmtId="0" fontId="20" fillId="56" borderId="79" xfId="0" applyFont="1" applyFill="1" applyBorder="1" applyAlignment="1">
      <alignment horizontal="left" vertical="center"/>
    </xf>
    <xf numFmtId="3" fontId="5" fillId="64" borderId="102" xfId="0" applyNumberFormat="1" applyFont="1" applyFill="1" applyBorder="1" applyAlignment="1">
      <alignment horizontal="center" vertical="center"/>
    </xf>
    <xf numFmtId="0" fontId="5" fillId="64" borderId="103" xfId="0" applyFont="1" applyFill="1" applyBorder="1" applyAlignment="1">
      <alignment horizontal="center" vertical="center"/>
    </xf>
    <xf numFmtId="0" fontId="5" fillId="64" borderId="104" xfId="0" applyFont="1" applyFill="1" applyBorder="1" applyAlignment="1">
      <alignment horizontal="center" vertical="center"/>
    </xf>
    <xf numFmtId="3" fontId="5" fillId="20" borderId="119" xfId="0" applyNumberFormat="1" applyFont="1" applyFill="1" applyBorder="1" applyAlignment="1">
      <alignment horizontal="center" vertical="center"/>
    </xf>
    <xf numFmtId="3" fontId="5" fillId="20" borderId="99" xfId="0" applyNumberFormat="1" applyFont="1" applyFill="1" applyBorder="1" applyAlignment="1">
      <alignment horizontal="center" vertical="center"/>
    </xf>
    <xf numFmtId="3" fontId="5" fillId="20" borderId="100" xfId="0" applyNumberFormat="1" applyFont="1" applyFill="1" applyBorder="1" applyAlignment="1">
      <alignment horizontal="center" vertical="center"/>
    </xf>
    <xf numFmtId="3" fontId="5" fillId="61" borderId="98" xfId="0" applyNumberFormat="1" applyFont="1" applyFill="1" applyBorder="1" applyAlignment="1">
      <alignment horizontal="center" vertical="center"/>
    </xf>
    <xf numFmtId="3" fontId="5" fillId="61" borderId="99" xfId="0" applyNumberFormat="1" applyFont="1" applyFill="1" applyBorder="1" applyAlignment="1">
      <alignment horizontal="center" vertical="center"/>
    </xf>
    <xf numFmtId="0" fontId="20" fillId="6" borderId="94" xfId="0" applyFont="1" applyFill="1" applyBorder="1" applyAlignment="1">
      <alignment horizontal="left" vertical="center"/>
    </xf>
    <xf numFmtId="0" fontId="20" fillId="6" borderId="96" xfId="0" applyFont="1" applyFill="1" applyBorder="1" applyAlignment="1">
      <alignment horizontal="left" vertical="center"/>
    </xf>
    <xf numFmtId="3" fontId="5" fillId="6" borderId="81" xfId="0" applyNumberFormat="1" applyFont="1" applyFill="1" applyBorder="1" applyAlignment="1">
      <alignment horizontal="center" vertical="center"/>
    </xf>
    <xf numFmtId="3" fontId="5" fillId="6" borderId="84" xfId="0" applyNumberFormat="1" applyFont="1" applyFill="1" applyBorder="1" applyAlignment="1">
      <alignment horizontal="center" vertical="center"/>
    </xf>
    <xf numFmtId="3" fontId="5" fillId="6" borderId="98" xfId="0" applyNumberFormat="1" applyFont="1" applyFill="1" applyBorder="1" applyAlignment="1">
      <alignment horizontal="center" vertical="center"/>
    </xf>
    <xf numFmtId="3" fontId="5" fillId="6" borderId="99" xfId="0" applyNumberFormat="1" applyFont="1" applyFill="1" applyBorder="1" applyAlignment="1">
      <alignment horizontal="center" vertical="center"/>
    </xf>
    <xf numFmtId="3" fontId="5" fillId="53" borderId="90" xfId="0" applyNumberFormat="1" applyFont="1" applyFill="1" applyBorder="1" applyAlignment="1">
      <alignment horizontal="center" vertical="center"/>
    </xf>
    <xf numFmtId="3" fontId="5" fillId="53" borderId="91" xfId="0" applyNumberFormat="1" applyFont="1" applyFill="1" applyBorder="1" applyAlignment="1">
      <alignment horizontal="center" vertical="center"/>
    </xf>
    <xf numFmtId="3" fontId="5" fillId="56" borderId="84" xfId="0" applyNumberFormat="1" applyFont="1" applyFill="1" applyBorder="1" applyAlignment="1">
      <alignment horizontal="center" vertical="center"/>
    </xf>
    <xf numFmtId="3" fontId="5" fillId="56" borderId="83" xfId="0" applyNumberFormat="1" applyFont="1" applyFill="1" applyBorder="1" applyAlignment="1">
      <alignment horizontal="center" vertical="center"/>
    </xf>
    <xf numFmtId="0" fontId="20" fillId="20" borderId="82" xfId="0" applyFont="1" applyFill="1" applyBorder="1" applyAlignment="1">
      <alignment horizontal="left" vertical="center"/>
    </xf>
    <xf numFmtId="0" fontId="20" fillId="20" borderId="78" xfId="0" applyFont="1" applyFill="1" applyBorder="1" applyAlignment="1">
      <alignment horizontal="left" vertical="center"/>
    </xf>
    <xf numFmtId="0" fontId="20" fillId="20" borderId="79" xfId="0" applyFont="1" applyFill="1" applyBorder="1" applyAlignment="1">
      <alignment horizontal="left" vertical="center"/>
    </xf>
    <xf numFmtId="0" fontId="20" fillId="61" borderId="94" xfId="0" applyFont="1" applyFill="1" applyBorder="1" applyAlignment="1">
      <alignment horizontal="left" vertical="center"/>
    </xf>
    <xf numFmtId="0" fontId="20" fillId="61" borderId="96" xfId="0" applyFont="1" applyFill="1" applyBorder="1" applyAlignment="1">
      <alignment horizontal="left" vertical="center"/>
    </xf>
    <xf numFmtId="0" fontId="20" fillId="62" borderId="78" xfId="0" applyFont="1" applyFill="1" applyBorder="1" applyAlignment="1">
      <alignment horizontal="left" vertical="center" wrapText="1"/>
    </xf>
    <xf numFmtId="0" fontId="20" fillId="53" borderId="82" xfId="0" applyFont="1" applyFill="1" applyBorder="1" applyAlignment="1">
      <alignment horizontal="left" vertical="center" wrapText="1"/>
    </xf>
    <xf numFmtId="0" fontId="20" fillId="53" borderId="78" xfId="0" applyFont="1" applyFill="1" applyBorder="1" applyAlignment="1">
      <alignment horizontal="left" vertical="center" wrapText="1"/>
    </xf>
    <xf numFmtId="3" fontId="5" fillId="53" borderId="84" xfId="0" applyNumberFormat="1" applyFont="1" applyFill="1" applyBorder="1" applyAlignment="1">
      <alignment horizontal="center" vertical="center"/>
    </xf>
    <xf numFmtId="0" fontId="5" fillId="53" borderId="84" xfId="0" applyFont="1" applyFill="1" applyBorder="1" applyAlignment="1">
      <alignment horizontal="center" vertical="center"/>
    </xf>
    <xf numFmtId="0" fontId="5" fillId="53" borderId="83" xfId="0" applyFont="1" applyFill="1" applyBorder="1" applyAlignment="1">
      <alignment horizontal="center" vertical="center"/>
    </xf>
    <xf numFmtId="0" fontId="20" fillId="45" borderId="82" xfId="0" applyFont="1" applyFill="1" applyBorder="1" applyAlignment="1">
      <alignment horizontal="left" vertical="center" wrapText="1"/>
    </xf>
    <xf numFmtId="0" fontId="20" fillId="45" borderId="78" xfId="0" applyFont="1" applyFill="1" applyBorder="1" applyAlignment="1">
      <alignment horizontal="left" vertical="center" wrapText="1"/>
    </xf>
    <xf numFmtId="0" fontId="20" fillId="45" borderId="79" xfId="0" applyFont="1" applyFill="1" applyBorder="1" applyAlignment="1">
      <alignment horizontal="left" vertical="center" wrapText="1"/>
    </xf>
    <xf numFmtId="3" fontId="5" fillId="56" borderId="86" xfId="0" applyNumberFormat="1" applyFont="1" applyFill="1" applyBorder="1" applyAlignment="1">
      <alignment horizontal="center" vertical="center"/>
    </xf>
    <xf numFmtId="3" fontId="5" fillId="56" borderId="91" xfId="0" applyNumberFormat="1" applyFont="1" applyFill="1" applyBorder="1" applyAlignment="1">
      <alignment horizontal="center" vertical="center"/>
    </xf>
    <xf numFmtId="3" fontId="5" fillId="56" borderId="87" xfId="0" applyNumberFormat="1" applyFont="1" applyFill="1" applyBorder="1" applyAlignment="1">
      <alignment horizontal="center" vertical="center"/>
    </xf>
    <xf numFmtId="0" fontId="5" fillId="64" borderId="82" xfId="0" applyFont="1" applyFill="1" applyBorder="1" applyAlignment="1">
      <alignment horizontal="left" vertical="center"/>
    </xf>
    <xf numFmtId="0" fontId="5" fillId="64" borderId="78" xfId="0" applyFont="1" applyFill="1" applyBorder="1" applyAlignment="1">
      <alignment horizontal="left" vertical="center"/>
    </xf>
    <xf numFmtId="0" fontId="5" fillId="64" borderId="79" xfId="0" applyFont="1" applyFill="1" applyBorder="1" applyAlignment="1">
      <alignment horizontal="left" vertical="center"/>
    </xf>
    <xf numFmtId="0" fontId="0" fillId="64" borderId="84" xfId="0" applyFill="1" applyBorder="1" applyAlignment="1">
      <alignment horizontal="left" wrapText="1"/>
    </xf>
    <xf numFmtId="0" fontId="0" fillId="64" borderId="97" xfId="0" applyFill="1" applyBorder="1" applyAlignment="1">
      <alignment horizontal="left" wrapText="1"/>
    </xf>
    <xf numFmtId="3" fontId="5" fillId="64" borderId="90" xfId="0" applyNumberFormat="1" applyFont="1" applyFill="1" applyBorder="1" applyAlignment="1">
      <alignment horizontal="center" vertical="center"/>
    </xf>
    <xf numFmtId="3" fontId="5" fillId="64" borderId="91" xfId="0" applyNumberFormat="1" applyFont="1" applyFill="1" applyBorder="1" applyAlignment="1">
      <alignment horizontal="center" vertical="center"/>
    </xf>
    <xf numFmtId="3" fontId="5" fillId="64" borderId="92" xfId="0" applyNumberFormat="1" applyFont="1" applyFill="1" applyBorder="1" applyAlignment="1">
      <alignment horizontal="center" vertical="center"/>
    </xf>
    <xf numFmtId="0" fontId="0" fillId="22" borderId="85" xfId="0" applyFill="1" applyBorder="1" applyAlignment="1">
      <alignment vertical="center"/>
    </xf>
    <xf numFmtId="0" fontId="0" fillId="22" borderId="93" xfId="0" applyFill="1" applyBorder="1" applyAlignment="1">
      <alignment vertical="center"/>
    </xf>
    <xf numFmtId="3" fontId="5" fillId="22" borderId="120" xfId="0" applyNumberFormat="1" applyFont="1" applyFill="1" applyBorder="1" applyAlignment="1">
      <alignment horizontal="center" vertical="center"/>
    </xf>
    <xf numFmtId="3" fontId="5" fillId="22" borderId="121" xfId="0" applyNumberFormat="1" applyFont="1" applyFill="1" applyBorder="1" applyAlignment="1">
      <alignment horizontal="center" vertical="center"/>
    </xf>
    <xf numFmtId="0" fontId="20" fillId="63" borderId="82" xfId="0" applyFont="1" applyFill="1" applyBorder="1" applyAlignment="1">
      <alignment horizontal="left" vertical="center"/>
    </xf>
    <xf numFmtId="0" fontId="20" fillId="63" borderId="78" xfId="0" applyFont="1" applyFill="1" applyBorder="1" applyAlignment="1">
      <alignment horizontal="left" vertical="center"/>
    </xf>
    <xf numFmtId="0" fontId="23" fillId="63" borderId="102" xfId="0" applyFont="1" applyFill="1" applyBorder="1" applyAlignment="1">
      <alignment horizontal="left" vertical="center"/>
    </xf>
    <xf numFmtId="0" fontId="23" fillId="63" borderId="103" xfId="0" applyFont="1" applyFill="1" applyBorder="1" applyAlignment="1">
      <alignment horizontal="left" vertical="center"/>
    </xf>
    <xf numFmtId="3" fontId="5" fillId="63" borderId="90" xfId="0" applyNumberFormat="1" applyFont="1" applyFill="1" applyBorder="1" applyAlignment="1">
      <alignment horizontal="center" vertical="center"/>
    </xf>
    <xf numFmtId="3" fontId="5" fillId="63" borderId="91" xfId="0" applyNumberFormat="1" applyFont="1" applyFill="1" applyBorder="1" applyAlignment="1">
      <alignment horizontal="center" vertical="center"/>
    </xf>
    <xf numFmtId="3" fontId="5" fillId="63" borderId="101" xfId="0" applyNumberFormat="1" applyFont="1" applyFill="1" applyBorder="1" applyAlignment="1">
      <alignment horizontal="center" vertical="center"/>
    </xf>
    <xf numFmtId="0" fontId="5" fillId="63" borderId="84" xfId="0" applyFont="1" applyFill="1" applyBorder="1" applyAlignment="1">
      <alignment horizontal="center" vertical="center"/>
    </xf>
    <xf numFmtId="0" fontId="20" fillId="22" borderId="136" xfId="0" applyFont="1" applyFill="1" applyBorder="1" applyAlignment="1">
      <alignment horizontal="left" vertical="center" wrapText="1"/>
    </xf>
    <xf numFmtId="0" fontId="20" fillId="22" borderId="7" xfId="0" applyFont="1" applyFill="1" applyBorder="1" applyAlignment="1">
      <alignment horizontal="left" vertical="center" wrapText="1"/>
    </xf>
    <xf numFmtId="0" fontId="20" fillId="45" borderId="135" xfId="0" applyFont="1" applyFill="1" applyBorder="1" applyAlignment="1">
      <alignment horizontal="left" vertical="center"/>
    </xf>
    <xf numFmtId="0" fontId="20" fillId="45" borderId="123" xfId="0" applyFont="1" applyFill="1" applyBorder="1" applyAlignment="1">
      <alignment horizontal="left" vertical="center"/>
    </xf>
    <xf numFmtId="0" fontId="20" fillId="25" borderId="78" xfId="0" applyFont="1" applyFill="1" applyBorder="1" applyAlignment="1">
      <alignment horizontal="left" vertical="center" wrapText="1"/>
    </xf>
    <xf numFmtId="0" fontId="20" fillId="25" borderId="79" xfId="0" applyFont="1" applyFill="1" applyBorder="1" applyAlignment="1">
      <alignment horizontal="left" vertical="center" wrapText="1"/>
    </xf>
  </cellXfs>
  <cellStyles count="7">
    <cellStyle name="20% - Accent4" xfId="5" builtinId="42"/>
    <cellStyle name="Bad" xfId="2" builtinId="27"/>
    <cellStyle name="Comma" xfId="1" builtinId="3"/>
    <cellStyle name="Currency" xfId="6" builtinId="4"/>
    <cellStyle name="Neutral" xfId="3" builtinId="28"/>
    <cellStyle name="Normal" xfId="0" builtinId="0"/>
    <cellStyle name="Percent" xfId="4" builtinId="5"/>
  </cellStyles>
  <dxfs count="0"/>
  <tableStyles count="0" defaultTableStyle="TableStyleMedium2" defaultPivotStyle="PivotStyleLight16"/>
  <colors>
    <mruColors>
      <color rgb="FFFFFF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V38"/>
  <sheetViews>
    <sheetView tabSelected="1" zoomScale="63" zoomScaleNormal="63" workbookViewId="0">
      <pane xSplit="1" ySplit="3" topLeftCell="B4" activePane="bottomRight" state="frozen"/>
      <selection pane="topRight" activeCell="B1" sqref="B1"/>
      <selection pane="bottomLeft" activeCell="A4" sqref="A4"/>
      <selection pane="bottomRight" activeCell="C30" sqref="C30"/>
    </sheetView>
  </sheetViews>
  <sheetFormatPr defaultRowHeight="14.5" x14ac:dyDescent="0.35"/>
  <cols>
    <col min="1" max="1" width="58.81640625" style="4" customWidth="1"/>
    <col min="2" max="2" width="33.7265625" style="4" customWidth="1"/>
    <col min="3" max="3" width="54.81640625" style="4" customWidth="1"/>
    <col min="4" max="4" width="26.26953125" style="54" customWidth="1"/>
    <col min="5" max="5" width="36.26953125" style="53" customWidth="1"/>
    <col min="6" max="6" width="38" style="55" customWidth="1"/>
    <col min="7" max="7" width="16.453125" style="55" customWidth="1"/>
    <col min="8" max="8" width="13.453125" style="4" hidden="1" customWidth="1"/>
    <col min="9" max="9" width="14.81640625" style="4" hidden="1" customWidth="1"/>
    <col min="10" max="10" width="14.54296875" style="4" hidden="1" customWidth="1"/>
    <col min="11" max="11" width="14.453125" style="4" hidden="1" customWidth="1"/>
    <col min="12" max="12" width="15.26953125" style="4" hidden="1" customWidth="1"/>
    <col min="13" max="14" width="16.81640625" style="4" hidden="1" customWidth="1"/>
    <col min="15" max="15" width="16.81640625" style="54" hidden="1" customWidth="1"/>
    <col min="16" max="16" width="8.81640625" style="4" hidden="1" customWidth="1"/>
    <col min="17" max="17" width="58.26953125" customWidth="1"/>
    <col min="18" max="18" width="20.1796875" customWidth="1"/>
  </cols>
  <sheetData>
    <row r="1" spans="1:22" ht="21" customHeight="1" x14ac:dyDescent="0.35">
      <c r="A1" s="1096" t="s">
        <v>0</v>
      </c>
      <c r="B1" s="1097"/>
      <c r="C1" s="1097"/>
      <c r="D1" s="1097"/>
      <c r="E1" s="1097"/>
      <c r="F1" s="1097"/>
      <c r="G1" s="1097"/>
      <c r="H1" s="1097"/>
      <c r="I1" s="1097"/>
      <c r="J1" s="1097"/>
      <c r="K1" s="1097"/>
      <c r="L1" s="1097"/>
      <c r="M1" s="1097"/>
      <c r="N1" s="1097"/>
      <c r="O1" s="1097"/>
      <c r="P1" s="1097"/>
      <c r="Q1" s="1098"/>
    </row>
    <row r="2" spans="1:22" ht="21" customHeight="1" x14ac:dyDescent="0.4">
      <c r="A2" s="1099"/>
      <c r="B2" s="1100"/>
      <c r="C2" s="1100"/>
      <c r="D2" s="1100"/>
      <c r="E2" s="1100"/>
      <c r="F2" s="1100"/>
      <c r="G2" s="1100"/>
      <c r="H2" s="1100"/>
      <c r="I2" s="1100"/>
      <c r="J2" s="1100"/>
      <c r="K2" s="1100"/>
      <c r="L2" s="1100"/>
      <c r="M2" s="1100"/>
      <c r="N2" s="1100"/>
      <c r="O2" s="1100"/>
      <c r="P2" s="1100"/>
      <c r="Q2" s="1101"/>
      <c r="R2" s="127"/>
    </row>
    <row r="3" spans="1:22" s="85" customFormat="1" ht="50.5" customHeight="1" x14ac:dyDescent="0.35">
      <c r="A3" s="777" t="s">
        <v>1</v>
      </c>
      <c r="B3" s="648" t="s">
        <v>2</v>
      </c>
      <c r="C3" s="649" t="s">
        <v>3</v>
      </c>
      <c r="D3" s="650" t="s">
        <v>4</v>
      </c>
      <c r="E3" s="651" t="s">
        <v>5</v>
      </c>
      <c r="F3" s="652" t="s">
        <v>6</v>
      </c>
      <c r="G3" s="652" t="s">
        <v>7</v>
      </c>
      <c r="H3" s="653" t="s">
        <v>8</v>
      </c>
      <c r="I3" s="652" t="s">
        <v>9</v>
      </c>
      <c r="J3" s="652" t="s">
        <v>10</v>
      </c>
      <c r="K3" s="652" t="s">
        <v>11</v>
      </c>
      <c r="L3" s="654" t="s">
        <v>12</v>
      </c>
      <c r="M3" s="655" t="s">
        <v>13</v>
      </c>
      <c r="N3" s="656"/>
      <c r="O3" s="656"/>
      <c r="P3" s="657"/>
      <c r="Q3" s="778" t="s">
        <v>14</v>
      </c>
      <c r="R3" s="128"/>
    </row>
    <row r="4" spans="1:22" ht="39.65" customHeight="1" x14ac:dyDescent="0.35">
      <c r="A4" s="779" t="s">
        <v>15</v>
      </c>
      <c r="B4" s="219">
        <v>2</v>
      </c>
      <c r="C4" s="363" t="s">
        <v>16</v>
      </c>
      <c r="D4" s="375">
        <f>Representation!B37</f>
        <v>155650</v>
      </c>
      <c r="E4" s="676" t="s">
        <v>17</v>
      </c>
      <c r="F4" s="364">
        <f>Representation!F37</f>
        <v>124980</v>
      </c>
      <c r="G4" s="365">
        <v>127980</v>
      </c>
      <c r="H4" s="666">
        <f>Representation!I37</f>
        <v>59934.5</v>
      </c>
      <c r="I4" s="666">
        <f>Representation!J37</f>
        <v>88865</v>
      </c>
      <c r="J4" s="666">
        <f>Representation!K37</f>
        <v>106815</v>
      </c>
      <c r="K4" s="666">
        <f>Representation!L37</f>
        <v>128815</v>
      </c>
      <c r="L4" s="666">
        <f>Representation!M37</f>
        <v>112995</v>
      </c>
      <c r="M4" s="667"/>
      <c r="N4" s="667"/>
      <c r="O4" s="668"/>
      <c r="P4" s="669"/>
      <c r="Q4" s="780" t="s">
        <v>18</v>
      </c>
      <c r="R4" s="129"/>
      <c r="S4" s="129"/>
      <c r="T4" s="129"/>
      <c r="U4" s="129"/>
      <c r="V4" s="129"/>
    </row>
    <row r="5" spans="1:22" ht="36.65" customHeight="1" x14ac:dyDescent="0.35">
      <c r="A5" s="781" t="s">
        <v>19</v>
      </c>
      <c r="B5" s="103">
        <v>17</v>
      </c>
      <c r="C5" s="221" t="s">
        <v>19</v>
      </c>
      <c r="D5" s="376">
        <f>Advocacy!B35</f>
        <v>446000</v>
      </c>
      <c r="E5" s="676" t="s">
        <v>20</v>
      </c>
      <c r="F5" s="366">
        <f>Advocacy!D35</f>
        <v>515045.17499999999</v>
      </c>
      <c r="G5" s="365">
        <f>Advocacy!E35</f>
        <v>494030</v>
      </c>
      <c r="H5" s="670">
        <f>Advocacy!F35</f>
        <v>454434.66599999997</v>
      </c>
      <c r="I5" s="670">
        <f>Advocacy!G35</f>
        <v>391325.25250000006</v>
      </c>
      <c r="J5" s="670">
        <f>Advocacy!H35</f>
        <v>279771.56599999999</v>
      </c>
      <c r="K5" s="670">
        <f>Advocacy!I35</f>
        <v>400275.84600000002</v>
      </c>
      <c r="L5" s="670">
        <f>Advocacy!J35</f>
        <v>244060.62450000001</v>
      </c>
      <c r="M5" s="1102" t="s">
        <v>21</v>
      </c>
      <c r="N5" s="1102"/>
      <c r="O5" s="1102"/>
      <c r="P5" s="1102"/>
      <c r="Q5" s="782" t="s">
        <v>22</v>
      </c>
      <c r="R5" s="130"/>
      <c r="S5" s="130"/>
      <c r="T5" s="130"/>
      <c r="U5" s="130"/>
      <c r="V5" s="130"/>
    </row>
    <row r="6" spans="1:22" ht="34.5" customHeight="1" x14ac:dyDescent="0.35">
      <c r="A6" s="781" t="s">
        <v>23</v>
      </c>
      <c r="B6" s="103">
        <v>18</v>
      </c>
      <c r="C6" s="362" t="s">
        <v>24</v>
      </c>
      <c r="D6" s="377">
        <f>'Events &amp; Food &amp; Drinks Students'!B7</f>
        <v>40000</v>
      </c>
      <c r="E6" s="676"/>
      <c r="F6" s="367">
        <f>'Events &amp; Food &amp; Drinks Students'!E13</f>
        <v>41000</v>
      </c>
      <c r="G6" s="365">
        <v>22000</v>
      </c>
      <c r="H6" s="670"/>
      <c r="I6" s="670"/>
      <c r="J6" s="670"/>
      <c r="K6" s="670"/>
      <c r="L6" s="670"/>
      <c r="M6" s="671"/>
      <c r="N6" s="671"/>
      <c r="O6" s="671"/>
      <c r="P6" s="671"/>
      <c r="Q6" s="782"/>
      <c r="R6" s="130"/>
      <c r="S6" s="130"/>
      <c r="T6" s="130"/>
      <c r="U6" s="130"/>
      <c r="V6" s="130"/>
    </row>
    <row r="7" spans="1:22" ht="34.5" customHeight="1" x14ac:dyDescent="0.35">
      <c r="A7" s="781" t="s">
        <v>25</v>
      </c>
      <c r="B7" s="103">
        <v>1</v>
      </c>
      <c r="C7" s="362" t="s">
        <v>26</v>
      </c>
      <c r="D7" s="113">
        <f>'Events &amp; Food &amp; Drinks Students'!B10</f>
        <v>25000</v>
      </c>
      <c r="E7" s="676"/>
      <c r="F7" s="368">
        <f>'Events &amp; Food &amp; Drinks Students'!E15</f>
        <v>20000</v>
      </c>
      <c r="G7" s="365"/>
      <c r="H7" s="670"/>
      <c r="I7" s="670"/>
      <c r="J7" s="670"/>
      <c r="K7" s="670"/>
      <c r="L7" s="670"/>
      <c r="M7" s="671"/>
      <c r="N7" s="671"/>
      <c r="O7" s="671"/>
      <c r="P7" s="671"/>
      <c r="Q7" s="782"/>
      <c r="R7" s="131"/>
      <c r="S7" s="131"/>
      <c r="T7" s="131"/>
      <c r="U7" s="131"/>
      <c r="V7" s="131"/>
    </row>
    <row r="8" spans="1:22" ht="39" customHeight="1" x14ac:dyDescent="0.35">
      <c r="A8" s="781" t="s">
        <v>27</v>
      </c>
      <c r="B8" s="103">
        <v>3</v>
      </c>
      <c r="C8" s="221" t="s">
        <v>28</v>
      </c>
      <c r="D8" s="378">
        <f>'Clubs &amp; Societies Grants &amp; Ins'!B8</f>
        <v>132500</v>
      </c>
      <c r="E8" s="676" t="s">
        <v>17</v>
      </c>
      <c r="F8" s="369">
        <f>'Clubs &amp; Societies Grants &amp; Ins'!F8</f>
        <v>106000</v>
      </c>
      <c r="G8" s="365">
        <v>82000</v>
      </c>
      <c r="H8" s="670"/>
      <c r="I8" s="670"/>
      <c r="J8" s="670"/>
      <c r="K8" s="670"/>
      <c r="L8" s="670"/>
      <c r="M8" s="671"/>
      <c r="N8" s="671"/>
      <c r="O8" s="671"/>
      <c r="P8" s="671"/>
      <c r="Q8" s="782" t="s">
        <v>28</v>
      </c>
      <c r="R8" s="130"/>
      <c r="S8" s="130"/>
      <c r="T8" s="130"/>
      <c r="U8" s="130"/>
      <c r="V8" s="130"/>
    </row>
    <row r="9" spans="1:22" ht="57.65" customHeight="1" x14ac:dyDescent="0.35">
      <c r="A9" s="783" t="s">
        <v>29</v>
      </c>
      <c r="B9" s="69" t="s">
        <v>30</v>
      </c>
      <c r="C9" s="221" t="s">
        <v>31</v>
      </c>
      <c r="D9" s="581">
        <f>'Sport &amp; Rec Operations'!B38</f>
        <v>582053.6</v>
      </c>
      <c r="E9" s="676"/>
      <c r="F9" s="370">
        <f>'Sport &amp; Rec Operations'!D38</f>
        <v>447210</v>
      </c>
      <c r="G9" s="365">
        <f>'Sport &amp; Rec Operations'!F38</f>
        <v>382420</v>
      </c>
      <c r="H9" s="670">
        <f>'Sport &amp; Rec Operations'!G38</f>
        <v>367698.1275</v>
      </c>
      <c r="I9" s="670">
        <f>'Sport &amp; Rec Operations'!K38</f>
        <v>338385.54000000004</v>
      </c>
      <c r="J9" s="670">
        <f>'Sport &amp; Rec Operations'!L38</f>
        <v>353078.15</v>
      </c>
      <c r="K9" s="670">
        <f>'Sport &amp; Rec Operations'!M38</f>
        <v>341985</v>
      </c>
      <c r="L9" s="670">
        <f>'Sport &amp; Rec Operations'!N38</f>
        <v>332830.15000000002</v>
      </c>
      <c r="M9" s="1102" t="s">
        <v>32</v>
      </c>
      <c r="N9" s="1102"/>
      <c r="O9" s="1102"/>
      <c r="P9" s="1102"/>
      <c r="Q9" s="782" t="s">
        <v>31</v>
      </c>
      <c r="R9" s="130"/>
      <c r="S9" s="130"/>
      <c r="T9" s="130"/>
      <c r="U9" s="130"/>
      <c r="V9" s="130"/>
    </row>
    <row r="10" spans="1:22" ht="47.25" customHeight="1" x14ac:dyDescent="0.35">
      <c r="A10" s="784" t="s">
        <v>33</v>
      </c>
      <c r="B10" s="785">
        <v>3</v>
      </c>
      <c r="C10" s="221"/>
      <c r="D10" s="548">
        <f>' Sport Competitions &amp; Activitie'!B27</f>
        <v>220000</v>
      </c>
      <c r="E10" s="676"/>
      <c r="F10" s="369">
        <f>' Sport Competitions &amp; Activitie'!D27</f>
        <v>177000</v>
      </c>
      <c r="G10" s="365">
        <v>109150</v>
      </c>
      <c r="H10" s="670"/>
      <c r="I10" s="670"/>
      <c r="J10" s="670"/>
      <c r="K10" s="670"/>
      <c r="L10" s="670"/>
      <c r="M10" s="671"/>
      <c r="N10" s="671"/>
      <c r="O10" s="671"/>
      <c r="P10" s="671"/>
      <c r="Q10" s="782"/>
      <c r="R10" s="15"/>
    </row>
    <row r="11" spans="1:22" ht="43.5" customHeight="1" x14ac:dyDescent="0.35">
      <c r="A11" s="784" t="s">
        <v>34</v>
      </c>
      <c r="B11" s="785">
        <v>14</v>
      </c>
      <c r="C11" s="362" t="s">
        <v>35</v>
      </c>
      <c r="D11" s="607">
        <f>'Media Marketig &amp; Comms'!B23</f>
        <v>129480</v>
      </c>
      <c r="E11" s="676"/>
      <c r="F11" s="371">
        <f>'Media Marketig &amp; Comms'!D23</f>
        <v>111700</v>
      </c>
      <c r="G11" s="365">
        <f>'Media Marketig &amp; Comms'!E23</f>
        <v>103800</v>
      </c>
      <c r="H11" s="670" t="e">
        <f>'Media Marketig &amp; Comms'!F23</f>
        <v>#REF!</v>
      </c>
      <c r="I11" s="670" t="e">
        <f>'Media Marketig &amp; Comms'!G23</f>
        <v>#REF!</v>
      </c>
      <c r="J11" s="670" t="e">
        <f>'Media Marketig &amp; Comms'!H23</f>
        <v>#REF!</v>
      </c>
      <c r="K11" s="670" t="e">
        <f>'Media Marketig &amp; Comms'!I23</f>
        <v>#REF!</v>
      </c>
      <c r="L11" s="670" t="e">
        <f>'Media Marketig &amp; Comms'!J23</f>
        <v>#REF!</v>
      </c>
      <c r="M11" s="667"/>
      <c r="N11" s="667"/>
      <c r="O11" s="667"/>
      <c r="P11" s="672"/>
      <c r="Q11" s="786" t="s">
        <v>35</v>
      </c>
      <c r="R11" s="16"/>
    </row>
    <row r="12" spans="1:22" ht="29.15" customHeight="1" x14ac:dyDescent="0.35">
      <c r="A12" s="787" t="s">
        <v>36</v>
      </c>
      <c r="B12" s="74">
        <v>2</v>
      </c>
      <c r="C12" s="221"/>
      <c r="D12" s="181">
        <f>'Management &amp; Administration'!B26</f>
        <v>497000</v>
      </c>
      <c r="E12" s="676" t="s">
        <v>37</v>
      </c>
      <c r="F12" s="372">
        <v>320550</v>
      </c>
      <c r="G12" s="365">
        <v>179380</v>
      </c>
      <c r="H12" s="670"/>
      <c r="I12" s="670"/>
      <c r="J12" s="670"/>
      <c r="K12" s="670"/>
      <c r="L12" s="670"/>
      <c r="M12" s="667"/>
      <c r="N12" s="667"/>
      <c r="O12" s="667"/>
      <c r="P12" s="672"/>
      <c r="Q12" s="782"/>
      <c r="R12" s="16"/>
    </row>
    <row r="13" spans="1:22" ht="26.5" customHeight="1" x14ac:dyDescent="0.35">
      <c r="A13" s="788" t="s">
        <v>38</v>
      </c>
      <c r="B13" s="74">
        <v>20</v>
      </c>
      <c r="C13" s="221" t="s">
        <v>39</v>
      </c>
      <c r="D13" s="647">
        <f>'Refit  Relocate Offices'!B13</f>
        <v>25000</v>
      </c>
      <c r="E13" s="676" t="s">
        <v>40</v>
      </c>
      <c r="F13" s="373">
        <f>'Refit  Relocate Offices'!D13</f>
        <v>15000</v>
      </c>
      <c r="G13" s="365">
        <f>'Refit  Relocate Offices'!E13</f>
        <v>6000</v>
      </c>
      <c r="H13" s="670" t="e">
        <f>'Refit  Relocate Offices'!F13</f>
        <v>#REF!</v>
      </c>
      <c r="I13" s="670" t="e">
        <f>'Refit  Relocate Offices'!G13</f>
        <v>#REF!</v>
      </c>
      <c r="J13" s="670" t="e">
        <f>'Refit  Relocate Offices'!H13</f>
        <v>#REF!</v>
      </c>
      <c r="K13" s="670" t="e">
        <f>'Refit  Relocate Offices'!I13</f>
        <v>#REF!</v>
      </c>
      <c r="L13" s="670" t="e">
        <f>'Refit  Relocate Offices'!J13</f>
        <v>#REF!</v>
      </c>
      <c r="M13" s="1102" t="s">
        <v>41</v>
      </c>
      <c r="N13" s="1102"/>
      <c r="O13" s="1102"/>
      <c r="P13" s="1102"/>
      <c r="Q13" s="782" t="s">
        <v>42</v>
      </c>
      <c r="R13" s="17"/>
    </row>
    <row r="14" spans="1:22" s="1" customFormat="1" ht="35.5" customHeight="1" x14ac:dyDescent="0.35">
      <c r="A14" s="788" t="s">
        <v>43</v>
      </c>
      <c r="B14" s="74">
        <v>6</v>
      </c>
      <c r="C14" s="769" t="s">
        <v>44</v>
      </c>
      <c r="D14" s="807">
        <f>'Student Welfare Projects'!C18</f>
        <v>113000</v>
      </c>
      <c r="E14" s="676" t="s">
        <v>45</v>
      </c>
      <c r="F14" s="367">
        <f>'Student Welfare Projects'!E18</f>
        <v>86000</v>
      </c>
      <c r="G14" s="365">
        <v>22000</v>
      </c>
      <c r="H14" s="670">
        <v>22000</v>
      </c>
      <c r="I14" s="666">
        <v>22000</v>
      </c>
      <c r="J14" s="666">
        <v>20000</v>
      </c>
      <c r="K14" s="666">
        <v>45000</v>
      </c>
      <c r="L14" s="666">
        <v>45000</v>
      </c>
      <c r="M14" s="673"/>
      <c r="N14" s="673"/>
      <c r="O14" s="667"/>
      <c r="P14" s="674"/>
      <c r="Q14" s="789" t="s">
        <v>46</v>
      </c>
      <c r="R14" s="17"/>
    </row>
    <row r="15" spans="1:22" s="1" customFormat="1" ht="30.65" customHeight="1" x14ac:dyDescent="0.35">
      <c r="A15" s="788"/>
      <c r="B15" s="74"/>
      <c r="C15" s="220"/>
      <c r="D15" s="222"/>
      <c r="E15" s="675"/>
      <c r="F15" s="374"/>
      <c r="G15" s="365">
        <v>0</v>
      </c>
      <c r="H15" s="670">
        <v>5000</v>
      </c>
      <c r="I15" s="666">
        <v>3000</v>
      </c>
      <c r="J15" s="666">
        <v>5000</v>
      </c>
      <c r="K15" s="666">
        <v>10000</v>
      </c>
      <c r="L15" s="666">
        <v>10000</v>
      </c>
      <c r="M15" s="673"/>
      <c r="N15" s="673"/>
      <c r="O15" s="667"/>
      <c r="P15" s="674"/>
      <c r="Q15" s="790"/>
      <c r="R15" s="17"/>
    </row>
    <row r="16" spans="1:22" s="60" customFormat="1" ht="42" customHeight="1" x14ac:dyDescent="0.5">
      <c r="A16" s="791"/>
      <c r="B16" s="271"/>
      <c r="C16" s="272"/>
      <c r="D16" s="770" t="s">
        <v>47</v>
      </c>
      <c r="E16" s="271" t="s">
        <v>48</v>
      </c>
      <c r="F16" s="273">
        <v>1997507</v>
      </c>
      <c r="G16" s="283"/>
      <c r="H16" s="274" t="e">
        <f>SUM(#REF!,#REF!)</f>
        <v>#REF!</v>
      </c>
      <c r="I16" s="274" t="e">
        <f>SUM(#REF!,#REF!)</f>
        <v>#REF!</v>
      </c>
      <c r="J16" s="274" t="e">
        <f>SUM(#REF!,#REF!)</f>
        <v>#REF!</v>
      </c>
      <c r="K16" s="274" t="e">
        <f>SUM(#REF!,#REF!)</f>
        <v>#REF!</v>
      </c>
      <c r="L16" s="274" t="e">
        <f>SUM(#REF!,#REF!)</f>
        <v>#REF!</v>
      </c>
      <c r="M16" s="275"/>
      <c r="N16" s="276"/>
      <c r="O16" s="276"/>
      <c r="P16" s="276"/>
      <c r="Q16" s="792"/>
    </row>
    <row r="17" spans="1:17" ht="63.75" customHeight="1" x14ac:dyDescent="0.35">
      <c r="A17" s="793"/>
      <c r="B17" s="277"/>
      <c r="C17" s="82"/>
      <c r="D17" s="279"/>
      <c r="E17" s="722" t="s">
        <v>49</v>
      </c>
      <c r="F17" s="273">
        <v>262493</v>
      </c>
      <c r="G17" s="278"/>
      <c r="H17" s="82"/>
      <c r="I17" s="82"/>
      <c r="J17" s="82"/>
      <c r="K17" s="82"/>
      <c r="L17" s="82"/>
      <c r="M17" s="82"/>
      <c r="N17" s="82"/>
      <c r="O17" s="279"/>
      <c r="P17" s="82"/>
      <c r="Q17" s="794" t="s">
        <v>50</v>
      </c>
    </row>
    <row r="18" spans="1:17" ht="44.5" customHeight="1" x14ac:dyDescent="0.6">
      <c r="A18" s="795" t="s">
        <v>51</v>
      </c>
      <c r="B18" s="658"/>
      <c r="C18" s="658"/>
      <c r="D18" s="659">
        <f>SUM(D4:D15)</f>
        <v>2365683.6</v>
      </c>
      <c r="E18" s="723" t="s">
        <v>52</v>
      </c>
      <c r="F18" s="659">
        <f>SUM(F16:F17)</f>
        <v>2260000</v>
      </c>
      <c r="G18" s="280"/>
      <c r="H18" s="281"/>
      <c r="I18" s="281"/>
      <c r="J18" s="281"/>
      <c r="K18" s="281"/>
      <c r="L18" s="281"/>
      <c r="M18" s="281"/>
      <c r="N18" s="281"/>
      <c r="O18" s="282"/>
      <c r="P18" s="281"/>
      <c r="Q18" s="796"/>
    </row>
    <row r="19" spans="1:17" ht="30" customHeight="1" x14ac:dyDescent="0.35">
      <c r="A19" s="797"/>
      <c r="B19" s="771"/>
      <c r="C19" s="776" t="s">
        <v>53</v>
      </c>
      <c r="D19" s="1093">
        <f>D18-F18</f>
        <v>105683.60000000009</v>
      </c>
      <c r="E19" s="773"/>
      <c r="F19" s="773"/>
      <c r="G19" s="774"/>
      <c r="H19" s="771"/>
      <c r="I19" s="771"/>
      <c r="J19" s="771"/>
      <c r="K19" s="771"/>
      <c r="L19" s="771"/>
      <c r="M19" s="771"/>
      <c r="N19" s="771"/>
      <c r="O19" s="772"/>
      <c r="P19" s="771"/>
      <c r="Q19" s="798"/>
    </row>
    <row r="20" spans="1:17" ht="30" customHeight="1" x14ac:dyDescent="0.35">
      <c r="A20" s="799"/>
      <c r="B20" s="800"/>
      <c r="C20" s="801"/>
      <c r="D20" s="1094" t="s">
        <v>54</v>
      </c>
      <c r="E20" s="802"/>
      <c r="F20" s="802"/>
      <c r="G20" s="803"/>
      <c r="H20" s="800"/>
      <c r="I20" s="800"/>
      <c r="J20" s="800"/>
      <c r="K20" s="800"/>
      <c r="L20" s="800"/>
      <c r="M20" s="800"/>
      <c r="N20" s="800"/>
      <c r="O20" s="804"/>
      <c r="P20" s="800"/>
      <c r="Q20" s="805"/>
    </row>
    <row r="21" spans="1:17" ht="30" customHeight="1" x14ac:dyDescent="0.35">
      <c r="D21" s="775"/>
      <c r="E21" s="268"/>
      <c r="F21" s="269"/>
    </row>
    <row r="22" spans="1:17" ht="30" customHeight="1" x14ac:dyDescent="0.35">
      <c r="D22" s="1095"/>
      <c r="E22" s="268"/>
      <c r="F22" s="269"/>
    </row>
    <row r="23" spans="1:17" ht="30" customHeight="1" x14ac:dyDescent="0.35">
      <c r="E23" s="268"/>
      <c r="F23" s="269"/>
    </row>
    <row r="24" spans="1:17" ht="30" customHeight="1" x14ac:dyDescent="0.35">
      <c r="E24" s="268"/>
      <c r="F24" s="269"/>
    </row>
    <row r="25" spans="1:17" ht="30" customHeight="1" x14ac:dyDescent="0.35">
      <c r="E25" s="270"/>
      <c r="F25" s="269"/>
    </row>
    <row r="26" spans="1:17" ht="30" customHeight="1" x14ac:dyDescent="0.35">
      <c r="E26" s="268"/>
      <c r="F26" s="269"/>
    </row>
    <row r="27" spans="1:17" ht="30" customHeight="1" x14ac:dyDescent="0.35"/>
    <row r="28" spans="1:17" ht="30" customHeight="1" x14ac:dyDescent="0.35"/>
    <row r="29" spans="1:17" ht="30" customHeight="1" x14ac:dyDescent="0.35"/>
    <row r="30" spans="1:17" ht="30" customHeight="1" x14ac:dyDescent="0.35"/>
    <row r="31" spans="1:17" ht="30" customHeight="1" x14ac:dyDescent="0.35"/>
    <row r="32" spans="1:17" ht="30" customHeight="1" x14ac:dyDescent="0.35"/>
    <row r="33" ht="30" customHeight="1" x14ac:dyDescent="0.35"/>
    <row r="34" ht="30" customHeight="1" x14ac:dyDescent="0.35"/>
    <row r="35" ht="30" customHeight="1" x14ac:dyDescent="0.35"/>
    <row r="36" ht="30" customHeight="1" x14ac:dyDescent="0.35"/>
    <row r="37" ht="30" customHeight="1" x14ac:dyDescent="0.35"/>
    <row r="38" ht="30" customHeight="1" x14ac:dyDescent="0.35"/>
  </sheetData>
  <mergeCells count="4">
    <mergeCell ref="A1:Q2"/>
    <mergeCell ref="M5:P5"/>
    <mergeCell ref="M9:P9"/>
    <mergeCell ref="M13:P13"/>
  </mergeCells>
  <pageMargins left="0.70866141732283472" right="0.70866141732283472" top="0.74803149606299213" bottom="0.74803149606299213" header="0.31496062992125984" footer="0.31496062992125984"/>
  <pageSetup paperSize="8" scale="60" fitToHeight="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196FD-B91F-47C4-BDE8-795A8D6EFC74}">
  <sheetPr>
    <tabColor rgb="FF92D050"/>
    <pageSetUpPr fitToPage="1"/>
  </sheetPr>
  <dimension ref="A1:H51"/>
  <sheetViews>
    <sheetView workbookViewId="0">
      <selection activeCell="A2" sqref="A2:A7"/>
    </sheetView>
  </sheetViews>
  <sheetFormatPr defaultRowHeight="18.5" x14ac:dyDescent="0.45"/>
  <cols>
    <col min="1" max="1" width="51.26953125" customWidth="1"/>
    <col min="2" max="2" width="19.54296875" style="726" customWidth="1"/>
    <col min="3" max="3" width="80.1796875" customWidth="1"/>
    <col min="4" max="4" width="27.7265625" style="224" customWidth="1"/>
  </cols>
  <sheetData>
    <row r="1" spans="1:8" ht="21" x14ac:dyDescent="0.35">
      <c r="A1" s="808" t="s">
        <v>55</v>
      </c>
      <c r="B1" s="809" t="s">
        <v>56</v>
      </c>
      <c r="C1" s="810" t="s">
        <v>57</v>
      </c>
      <c r="D1" s="811" t="s">
        <v>53</v>
      </c>
    </row>
    <row r="2" spans="1:8" ht="30" customHeight="1" x14ac:dyDescent="0.45">
      <c r="A2" s="1124" t="s">
        <v>15</v>
      </c>
      <c r="B2" s="755"/>
      <c r="C2" s="754" t="s">
        <v>58</v>
      </c>
      <c r="D2" s="1109">
        <f>B4-Summary!F4</f>
        <v>30670</v>
      </c>
    </row>
    <row r="3" spans="1:8" ht="30" customHeight="1" x14ac:dyDescent="0.45">
      <c r="A3" s="1125"/>
      <c r="B3" s="751"/>
      <c r="C3" s="750" t="s">
        <v>59</v>
      </c>
      <c r="D3" s="1110"/>
    </row>
    <row r="4" spans="1:8" ht="30" customHeight="1" x14ac:dyDescent="0.4">
      <c r="A4" s="1125"/>
      <c r="B4" s="752">
        <f>Summary!D4</f>
        <v>155650</v>
      </c>
      <c r="C4" s="750" t="s">
        <v>60</v>
      </c>
      <c r="D4" s="1110"/>
    </row>
    <row r="5" spans="1:8" ht="30" customHeight="1" x14ac:dyDescent="0.45">
      <c r="A5" s="1125"/>
      <c r="B5" s="751"/>
      <c r="C5" s="750" t="s">
        <v>61</v>
      </c>
      <c r="D5" s="1110"/>
    </row>
    <row r="6" spans="1:8" ht="30" customHeight="1" x14ac:dyDescent="0.45">
      <c r="A6" s="1125"/>
      <c r="B6" s="751"/>
      <c r="C6" s="750" t="s">
        <v>62</v>
      </c>
      <c r="D6" s="1110"/>
    </row>
    <row r="7" spans="1:8" ht="30" customHeight="1" x14ac:dyDescent="0.45">
      <c r="A7" s="1126"/>
      <c r="B7" s="753"/>
      <c r="C7" s="750" t="s">
        <v>63</v>
      </c>
      <c r="D7" s="1111"/>
    </row>
    <row r="8" spans="1:8" ht="30" customHeight="1" x14ac:dyDescent="0.35">
      <c r="A8" s="1103" t="s">
        <v>19</v>
      </c>
      <c r="B8" s="1122">
        <f>Advocacy!B35</f>
        <v>446000</v>
      </c>
      <c r="C8" s="747" t="s">
        <v>64</v>
      </c>
      <c r="D8" s="1138">
        <f>Advocacy!B35-Advocacy!D35</f>
        <v>-69045.174999999988</v>
      </c>
    </row>
    <row r="9" spans="1:8" ht="30" customHeight="1" x14ac:dyDescent="0.35">
      <c r="A9" s="1104"/>
      <c r="B9" s="1122"/>
      <c r="C9" s="748" t="s">
        <v>65</v>
      </c>
      <c r="D9" s="1139"/>
    </row>
    <row r="10" spans="1:8" ht="30" customHeight="1" x14ac:dyDescent="0.35">
      <c r="A10" s="1105"/>
      <c r="B10" s="1123"/>
      <c r="C10" s="748" t="s">
        <v>66</v>
      </c>
      <c r="D10" s="1140"/>
    </row>
    <row r="11" spans="1:8" ht="30" customHeight="1" x14ac:dyDescent="0.45">
      <c r="A11" s="724" t="s">
        <v>23</v>
      </c>
      <c r="B11" s="749">
        <f>Summary!D6</f>
        <v>40000</v>
      </c>
      <c r="C11" s="1149" t="s">
        <v>67</v>
      </c>
      <c r="D11" s="1151">
        <v>4000</v>
      </c>
    </row>
    <row r="12" spans="1:8" ht="30" customHeight="1" x14ac:dyDescent="0.45">
      <c r="A12" s="724" t="s">
        <v>25</v>
      </c>
      <c r="B12" s="749">
        <f>Summary!D7</f>
        <v>25000</v>
      </c>
      <c r="C12" s="1150"/>
      <c r="D12" s="1152"/>
    </row>
    <row r="13" spans="1:8" ht="30" customHeight="1" x14ac:dyDescent="0.45">
      <c r="A13" s="1127" t="s">
        <v>27</v>
      </c>
      <c r="B13" s="746"/>
      <c r="C13" s="756" t="s">
        <v>58</v>
      </c>
      <c r="D13" s="1112">
        <f>Summary!D8-Summary!F8</f>
        <v>26500</v>
      </c>
    </row>
    <row r="14" spans="1:8" ht="33" x14ac:dyDescent="0.45">
      <c r="A14" s="1128"/>
      <c r="B14" s="744"/>
      <c r="C14" s="812" t="s">
        <v>68</v>
      </c>
      <c r="D14" s="1113"/>
      <c r="H14" s="725"/>
    </row>
    <row r="15" spans="1:8" ht="33" x14ac:dyDescent="0.45">
      <c r="A15" s="1128"/>
      <c r="B15" s="745">
        <f>Summary!D8</f>
        <v>132500</v>
      </c>
      <c r="C15" s="812" t="s">
        <v>69</v>
      </c>
      <c r="D15" s="1113"/>
    </row>
    <row r="16" spans="1:8" ht="33" x14ac:dyDescent="0.45">
      <c r="A16" s="1128"/>
      <c r="B16" s="744"/>
      <c r="C16" s="812" t="s">
        <v>70</v>
      </c>
      <c r="D16" s="1113"/>
    </row>
    <row r="17" spans="1:4" ht="31" x14ac:dyDescent="0.45">
      <c r="A17" s="1128"/>
      <c r="B17" s="813"/>
      <c r="C17" s="814" t="s">
        <v>71</v>
      </c>
      <c r="D17" s="1113"/>
    </row>
    <row r="18" spans="1:4" ht="23.25" customHeight="1" x14ac:dyDescent="0.45">
      <c r="A18" s="1135" t="s">
        <v>29</v>
      </c>
      <c r="B18" s="758"/>
      <c r="C18" s="759" t="s">
        <v>72</v>
      </c>
      <c r="D18" s="760">
        <v>80000</v>
      </c>
    </row>
    <row r="19" spans="1:4" x14ac:dyDescent="0.35">
      <c r="A19" s="1136"/>
      <c r="B19" s="741"/>
      <c r="C19" s="815" t="s">
        <v>73</v>
      </c>
      <c r="D19" s="761">
        <f>40000-D18</f>
        <v>-40000</v>
      </c>
    </row>
    <row r="20" spans="1:4" x14ac:dyDescent="0.35">
      <c r="A20" s="1136"/>
      <c r="B20" s="741"/>
      <c r="C20" s="815" t="s">
        <v>74</v>
      </c>
      <c r="D20" s="761">
        <v>24800</v>
      </c>
    </row>
    <row r="21" spans="1:4" x14ac:dyDescent="0.45">
      <c r="A21" s="1136"/>
      <c r="B21" s="742">
        <f>Summary!D9</f>
        <v>582053.6</v>
      </c>
      <c r="C21" s="757" t="s">
        <v>75</v>
      </c>
      <c r="D21" s="761">
        <v>30000</v>
      </c>
    </row>
    <row r="22" spans="1:4" x14ac:dyDescent="0.35">
      <c r="A22" s="1136"/>
      <c r="B22" s="741"/>
      <c r="C22" s="815"/>
      <c r="D22" s="761"/>
    </row>
    <row r="23" spans="1:4" x14ac:dyDescent="0.45">
      <c r="A23" s="1136"/>
      <c r="B23" s="743"/>
      <c r="C23" s="816" t="s">
        <v>76</v>
      </c>
      <c r="D23" s="762">
        <f>Summary!D9-Summary!F9</f>
        <v>134843.59999999998</v>
      </c>
    </row>
    <row r="24" spans="1:4" x14ac:dyDescent="0.45">
      <c r="A24" s="1136"/>
      <c r="B24" s="743"/>
      <c r="C24" s="815" t="s">
        <v>77</v>
      </c>
      <c r="D24" s="762">
        <v>40000</v>
      </c>
    </row>
    <row r="25" spans="1:4" x14ac:dyDescent="0.45">
      <c r="A25" s="1136"/>
      <c r="B25" s="743"/>
      <c r="C25" s="815"/>
      <c r="D25" s="762">
        <f>D23-D24</f>
        <v>94843.599999999977</v>
      </c>
    </row>
    <row r="26" spans="1:4" x14ac:dyDescent="0.35">
      <c r="A26" s="1137"/>
      <c r="B26" s="763"/>
      <c r="C26" s="764"/>
      <c r="D26" s="765"/>
    </row>
    <row r="27" spans="1:4" ht="16.5" customHeight="1" x14ac:dyDescent="0.35">
      <c r="A27" s="1129" t="s">
        <v>33</v>
      </c>
      <c r="B27" s="735"/>
      <c r="C27" s="739" t="s">
        <v>78</v>
      </c>
      <c r="D27" s="727">
        <v>50000</v>
      </c>
    </row>
    <row r="28" spans="1:4" x14ac:dyDescent="0.35">
      <c r="A28" s="1129"/>
      <c r="B28" s="735"/>
      <c r="C28" s="739" t="s">
        <v>79</v>
      </c>
      <c r="D28" s="727">
        <v>10000</v>
      </c>
    </row>
    <row r="29" spans="1:4" x14ac:dyDescent="0.45">
      <c r="A29" s="1129"/>
      <c r="B29" s="736"/>
      <c r="C29" s="739" t="s">
        <v>80</v>
      </c>
      <c r="D29" s="727">
        <v>5000</v>
      </c>
    </row>
    <row r="30" spans="1:4" x14ac:dyDescent="0.45">
      <c r="A30" s="1129"/>
      <c r="B30" s="737">
        <f>Summary!D10</f>
        <v>220000</v>
      </c>
      <c r="C30" s="739" t="s">
        <v>81</v>
      </c>
      <c r="D30" s="727">
        <v>10000</v>
      </c>
    </row>
    <row r="31" spans="1:4" x14ac:dyDescent="0.45">
      <c r="A31" s="1129"/>
      <c r="B31" s="736"/>
      <c r="C31" s="739" t="s">
        <v>82</v>
      </c>
      <c r="D31" s="727">
        <v>5000</v>
      </c>
    </row>
    <row r="32" spans="1:4" x14ac:dyDescent="0.45">
      <c r="A32" s="1129"/>
      <c r="B32" s="736"/>
      <c r="C32" s="739" t="s">
        <v>83</v>
      </c>
      <c r="D32" s="727">
        <v>-20000</v>
      </c>
    </row>
    <row r="33" spans="1:4" x14ac:dyDescent="0.45">
      <c r="A33" s="1129"/>
      <c r="B33" s="736"/>
      <c r="C33" s="739" t="s">
        <v>84</v>
      </c>
      <c r="D33" s="727"/>
    </row>
    <row r="34" spans="1:4" x14ac:dyDescent="0.45">
      <c r="A34" s="729"/>
      <c r="B34" s="738"/>
      <c r="C34" s="740" t="s">
        <v>76</v>
      </c>
      <c r="D34" s="728">
        <f>Summary!D10-Summary!F10</f>
        <v>43000</v>
      </c>
    </row>
    <row r="35" spans="1:4" ht="18.75" customHeight="1" x14ac:dyDescent="0.35">
      <c r="A35" s="1130" t="s">
        <v>34</v>
      </c>
      <c r="B35" s="1132">
        <f>Summary!D11</f>
        <v>129480</v>
      </c>
      <c r="C35" s="734" t="s">
        <v>85</v>
      </c>
      <c r="D35" s="1120">
        <f>Summary!D11-Summary!F11</f>
        <v>17780</v>
      </c>
    </row>
    <row r="36" spans="1:4" ht="18.75" customHeight="1" x14ac:dyDescent="0.35">
      <c r="A36" s="1131"/>
      <c r="B36" s="1133"/>
      <c r="C36" s="734" t="s">
        <v>86</v>
      </c>
      <c r="D36" s="1121"/>
    </row>
    <row r="37" spans="1:4" ht="18.75" customHeight="1" x14ac:dyDescent="0.35">
      <c r="A37" s="1131"/>
      <c r="B37" s="1133"/>
      <c r="C37" s="734" t="s">
        <v>87</v>
      </c>
      <c r="D37" s="1121"/>
    </row>
    <row r="38" spans="1:4" ht="18.75" customHeight="1" x14ac:dyDescent="0.35">
      <c r="A38" s="1131"/>
      <c r="B38" s="1134"/>
      <c r="C38" s="734"/>
      <c r="D38" s="730"/>
    </row>
    <row r="39" spans="1:4" ht="18.75" customHeight="1" x14ac:dyDescent="0.35">
      <c r="A39" s="1114" t="s">
        <v>36</v>
      </c>
      <c r="B39" s="1116">
        <f>Summary!D12</f>
        <v>497000</v>
      </c>
      <c r="C39" s="731" t="s">
        <v>88</v>
      </c>
      <c r="D39" s="1118">
        <f>Summary!D12-Summary!F12</f>
        <v>176450</v>
      </c>
    </row>
    <row r="40" spans="1:4" ht="18.75" customHeight="1" x14ac:dyDescent="0.35">
      <c r="A40" s="1115"/>
      <c r="B40" s="1117"/>
      <c r="C40" s="732" t="s">
        <v>89</v>
      </c>
      <c r="D40" s="1119"/>
    </row>
    <row r="41" spans="1:4" ht="18.75" customHeight="1" x14ac:dyDescent="0.35">
      <c r="A41" s="1115"/>
      <c r="B41" s="1117"/>
      <c r="C41" s="732" t="s">
        <v>90</v>
      </c>
      <c r="D41" s="1119"/>
    </row>
    <row r="42" spans="1:4" ht="18.75" customHeight="1" x14ac:dyDescent="0.35">
      <c r="A42" s="1115"/>
      <c r="B42" s="1117"/>
      <c r="C42" s="733" t="s">
        <v>91</v>
      </c>
      <c r="D42" s="1119"/>
    </row>
    <row r="43" spans="1:4" ht="18.75" customHeight="1" x14ac:dyDescent="0.35">
      <c r="A43" s="1115"/>
      <c r="B43" s="1117"/>
      <c r="C43" s="732"/>
      <c r="D43" s="1119"/>
    </row>
    <row r="44" spans="1:4" ht="18.75" customHeight="1" x14ac:dyDescent="0.35">
      <c r="A44" s="766"/>
      <c r="B44" s="767"/>
      <c r="C44" s="732"/>
      <c r="D44" s="768"/>
    </row>
    <row r="45" spans="1:4" ht="18.75" customHeight="1" x14ac:dyDescent="0.35">
      <c r="A45" s="1153" t="s">
        <v>38</v>
      </c>
      <c r="B45" s="1159">
        <f>Summary!D13</f>
        <v>25000</v>
      </c>
      <c r="C45" s="1155" t="s">
        <v>92</v>
      </c>
      <c r="D45" s="1157">
        <f>Summary!D13-Summary!F13</f>
        <v>10000</v>
      </c>
    </row>
    <row r="46" spans="1:4" ht="18.75" customHeight="1" x14ac:dyDescent="0.35">
      <c r="A46" s="1154"/>
      <c r="B46" s="1160"/>
      <c r="C46" s="1156"/>
      <c r="D46" s="1158"/>
    </row>
    <row r="47" spans="1:4" ht="18.75" customHeight="1" x14ac:dyDescent="0.35">
      <c r="A47" s="1154"/>
      <c r="B47" s="1160"/>
      <c r="C47" s="1156"/>
      <c r="D47" s="1158"/>
    </row>
    <row r="48" spans="1:4" ht="18.75" customHeight="1" x14ac:dyDescent="0.35">
      <c r="A48" s="1154"/>
      <c r="B48" s="1160"/>
      <c r="C48" s="1156"/>
      <c r="D48" s="1158"/>
    </row>
    <row r="49" spans="1:4" ht="18.75" customHeight="1" x14ac:dyDescent="0.35">
      <c r="A49" s="1141" t="s">
        <v>43</v>
      </c>
      <c r="B49" s="1106">
        <f>Summary!D14</f>
        <v>113000</v>
      </c>
      <c r="C49" s="806" t="s">
        <v>93</v>
      </c>
      <c r="D49" s="1146">
        <f>Summary!D14-Summary!F14</f>
        <v>27000</v>
      </c>
    </row>
    <row r="50" spans="1:4" ht="18.75" customHeight="1" x14ac:dyDescent="0.35">
      <c r="A50" s="1142"/>
      <c r="B50" s="1107"/>
      <c r="C50" s="1144" t="s">
        <v>94</v>
      </c>
      <c r="D50" s="1147"/>
    </row>
    <row r="51" spans="1:4" ht="18.75" customHeight="1" x14ac:dyDescent="0.35">
      <c r="A51" s="1143"/>
      <c r="B51" s="1108"/>
      <c r="C51" s="1145"/>
      <c r="D51" s="1148"/>
    </row>
  </sheetData>
  <mergeCells count="25">
    <mergeCell ref="A49:A51"/>
    <mergeCell ref="C50:C51"/>
    <mergeCell ref="D49:D51"/>
    <mergeCell ref="C11:C12"/>
    <mergeCell ref="D11:D12"/>
    <mergeCell ref="A45:A48"/>
    <mergeCell ref="C45:C48"/>
    <mergeCell ref="D45:D48"/>
    <mergeCell ref="B45:B48"/>
    <mergeCell ref="A8:A10"/>
    <mergeCell ref="B49:B51"/>
    <mergeCell ref="D2:D7"/>
    <mergeCell ref="D13:D17"/>
    <mergeCell ref="A39:A43"/>
    <mergeCell ref="B39:B43"/>
    <mergeCell ref="D39:D43"/>
    <mergeCell ref="D35:D37"/>
    <mergeCell ref="B8:B10"/>
    <mergeCell ref="A2:A7"/>
    <mergeCell ref="A13:A17"/>
    <mergeCell ref="A27:A33"/>
    <mergeCell ref="A35:A38"/>
    <mergeCell ref="B35:B38"/>
    <mergeCell ref="A18:A26"/>
    <mergeCell ref="D8:D10"/>
  </mergeCells>
  <pageMargins left="0.70866141732283472" right="0.70866141732283472" top="0.74803149606299213" bottom="0.74803149606299213" header="0.31496062992125984" footer="0.31496062992125984"/>
  <pageSetup paperSize="8" scale="6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79998168889431442"/>
    <pageSetUpPr fitToPage="1"/>
  </sheetPr>
  <dimension ref="A1:N38"/>
  <sheetViews>
    <sheetView zoomScale="96" zoomScaleNormal="96" workbookViewId="0">
      <pane xSplit="1" ySplit="3" topLeftCell="B26" activePane="bottomRight" state="frozen"/>
      <selection pane="topRight" activeCell="B1" sqref="B1"/>
      <selection pane="bottomLeft" activeCell="A4" sqref="A4"/>
      <selection pane="bottomRight" activeCell="B37" sqref="B37"/>
    </sheetView>
  </sheetViews>
  <sheetFormatPr defaultRowHeight="14.5" x14ac:dyDescent="0.35"/>
  <cols>
    <col min="1" max="1" width="51.453125" customWidth="1"/>
    <col min="2" max="2" width="20.81640625" style="158" customWidth="1"/>
    <col min="3" max="3" width="20.81640625" customWidth="1"/>
    <col min="4" max="4" width="20.81640625" style="683" customWidth="1"/>
    <col min="5" max="5" width="79.453125" style="115" customWidth="1"/>
    <col min="6" max="6" width="22.26953125" style="14" customWidth="1"/>
    <col min="7" max="7" width="20.81640625" style="14" customWidth="1"/>
    <col min="8" max="8" width="15.54296875" style="14" customWidth="1"/>
    <col min="9" max="9" width="11.81640625" hidden="1" customWidth="1"/>
    <col min="10" max="10" width="12.81640625" hidden="1" customWidth="1"/>
    <col min="11" max="11" width="14.1796875" hidden="1" customWidth="1"/>
    <col min="12" max="12" width="14.453125" hidden="1" customWidth="1"/>
    <col min="13" max="13" width="2.1796875" hidden="1" customWidth="1"/>
    <col min="14" max="14" width="59.81640625" customWidth="1"/>
  </cols>
  <sheetData>
    <row r="1" spans="1:14" ht="40" customHeight="1" x14ac:dyDescent="0.5">
      <c r="A1" s="1058" t="s">
        <v>95</v>
      </c>
      <c r="B1" s="1059"/>
      <c r="C1" s="1060"/>
      <c r="D1" s="1061"/>
      <c r="E1" s="1062"/>
      <c r="F1" s="1063"/>
      <c r="G1" s="1063"/>
      <c r="H1" s="1063"/>
      <c r="I1" s="1064"/>
      <c r="J1" s="1064"/>
      <c r="K1" s="1064"/>
      <c r="L1" s="1065"/>
      <c r="M1" s="1065"/>
      <c r="N1" s="1066"/>
    </row>
    <row r="2" spans="1:14" ht="40" customHeight="1" x14ac:dyDescent="0.5">
      <c r="A2" s="1067" t="s">
        <v>96</v>
      </c>
      <c r="B2" s="68"/>
      <c r="C2" s="549"/>
      <c r="D2" s="681"/>
      <c r="E2" s="677"/>
      <c r="F2" s="206"/>
      <c r="G2" s="206"/>
      <c r="H2" s="206"/>
      <c r="I2" s="207"/>
      <c r="J2" s="207"/>
      <c r="K2" s="208"/>
      <c r="L2" s="207"/>
      <c r="M2" s="207"/>
      <c r="N2" s="1068"/>
    </row>
    <row r="3" spans="1:14" ht="40" customHeight="1" x14ac:dyDescent="0.35">
      <c r="A3" s="1069" t="s">
        <v>97</v>
      </c>
      <c r="B3" s="223" t="s">
        <v>4</v>
      </c>
      <c r="C3" s="29" t="s">
        <v>98</v>
      </c>
      <c r="D3" s="680" t="s">
        <v>99</v>
      </c>
      <c r="E3" s="684" t="s">
        <v>100</v>
      </c>
      <c r="F3" s="209" t="s">
        <v>6</v>
      </c>
      <c r="G3" s="209" t="s">
        <v>101</v>
      </c>
      <c r="H3" s="209" t="s">
        <v>7</v>
      </c>
      <c r="I3" s="210" t="s">
        <v>8</v>
      </c>
      <c r="J3" s="211" t="s">
        <v>9</v>
      </c>
      <c r="K3" s="212" t="s">
        <v>10</v>
      </c>
      <c r="L3" s="212" t="s">
        <v>11</v>
      </c>
      <c r="M3" s="212" t="s">
        <v>12</v>
      </c>
      <c r="N3" s="1070" t="s">
        <v>102</v>
      </c>
    </row>
    <row r="4" spans="1:14" s="4" customFormat="1" ht="40" customHeight="1" x14ac:dyDescent="0.35">
      <c r="A4" s="1071" t="s">
        <v>103</v>
      </c>
      <c r="B4" s="103">
        <v>22000</v>
      </c>
      <c r="C4" s="87"/>
      <c r="D4" s="103">
        <v>22000</v>
      </c>
      <c r="E4" s="936" t="s">
        <v>104</v>
      </c>
      <c r="F4" s="226">
        <v>20000</v>
      </c>
      <c r="G4" s="227">
        <v>20000</v>
      </c>
      <c r="H4" s="216">
        <v>20000</v>
      </c>
      <c r="I4" s="228">
        <v>14250</v>
      </c>
      <c r="J4" s="229">
        <v>17500</v>
      </c>
      <c r="K4" s="229">
        <v>21000</v>
      </c>
      <c r="L4" s="228">
        <v>27000</v>
      </c>
      <c r="M4" s="228">
        <v>25000</v>
      </c>
      <c r="N4" s="1072"/>
    </row>
    <row r="5" spans="1:14" s="4" customFormat="1" ht="40" customHeight="1" x14ac:dyDescent="0.35">
      <c r="A5" s="1071" t="s">
        <v>105</v>
      </c>
      <c r="B5" s="103">
        <v>13500</v>
      </c>
      <c r="C5" s="87"/>
      <c r="D5" s="103">
        <v>13500</v>
      </c>
      <c r="E5" s="936" t="s">
        <v>106</v>
      </c>
      <c r="F5" s="226">
        <v>12000</v>
      </c>
      <c r="G5" s="227">
        <v>12000</v>
      </c>
      <c r="H5" s="216">
        <v>12000</v>
      </c>
      <c r="I5" s="228">
        <v>9900</v>
      </c>
      <c r="J5" s="229">
        <v>13500</v>
      </c>
      <c r="K5" s="229">
        <v>15000</v>
      </c>
      <c r="L5" s="228">
        <v>22000</v>
      </c>
      <c r="M5" s="228">
        <v>20000</v>
      </c>
      <c r="N5" s="1072"/>
    </row>
    <row r="6" spans="1:14" s="4" customFormat="1" ht="40" customHeight="1" x14ac:dyDescent="0.35">
      <c r="A6" s="1071" t="s">
        <v>107</v>
      </c>
      <c r="B6" s="103">
        <v>8000</v>
      </c>
      <c r="C6" s="87"/>
      <c r="D6" s="103">
        <v>8000</v>
      </c>
      <c r="E6" s="936" t="s">
        <v>108</v>
      </c>
      <c r="F6" s="226">
        <v>7000</v>
      </c>
      <c r="G6" s="227">
        <v>7000</v>
      </c>
      <c r="H6" s="216">
        <v>10000</v>
      </c>
      <c r="I6" s="228"/>
      <c r="J6" s="229"/>
      <c r="K6" s="229"/>
      <c r="L6" s="228"/>
      <c r="M6" s="228"/>
      <c r="N6" s="1072"/>
    </row>
    <row r="7" spans="1:14" s="4" customFormat="1" ht="40" customHeight="1" x14ac:dyDescent="0.35">
      <c r="A7" s="1071" t="s">
        <v>109</v>
      </c>
      <c r="B7" s="103">
        <v>8000</v>
      </c>
      <c r="C7" s="87"/>
      <c r="D7" s="103">
        <v>8000</v>
      </c>
      <c r="E7" s="936" t="s">
        <v>110</v>
      </c>
      <c r="F7" s="226">
        <v>7000</v>
      </c>
      <c r="G7" s="227">
        <v>7000</v>
      </c>
      <c r="H7" s="216">
        <v>10000</v>
      </c>
      <c r="I7" s="228"/>
      <c r="J7" s="229"/>
      <c r="K7" s="229"/>
      <c r="L7" s="228"/>
      <c r="M7" s="228"/>
      <c r="N7" s="1072"/>
    </row>
    <row r="8" spans="1:14" s="4" customFormat="1" ht="40" customHeight="1" x14ac:dyDescent="0.35">
      <c r="A8" s="1071" t="s">
        <v>111</v>
      </c>
      <c r="B8" s="103">
        <v>8000</v>
      </c>
      <c r="C8" s="87"/>
      <c r="D8" s="103">
        <v>8000</v>
      </c>
      <c r="E8" s="936" t="s">
        <v>112</v>
      </c>
      <c r="F8" s="226">
        <v>7000</v>
      </c>
      <c r="G8" s="227">
        <v>7000</v>
      </c>
      <c r="H8" s="216">
        <v>10000</v>
      </c>
      <c r="I8" s="228">
        <v>3000</v>
      </c>
      <c r="J8" s="229">
        <v>12000</v>
      </c>
      <c r="K8" s="229">
        <v>12000</v>
      </c>
      <c r="L8" s="228">
        <v>13500</v>
      </c>
      <c r="M8" s="228">
        <v>12000</v>
      </c>
      <c r="N8" s="1072"/>
    </row>
    <row r="9" spans="1:14" s="4" customFormat="1" ht="40" customHeight="1" x14ac:dyDescent="0.35">
      <c r="A9" s="1071" t="s">
        <v>113</v>
      </c>
      <c r="B9" s="103">
        <v>8000</v>
      </c>
      <c r="C9" s="87"/>
      <c r="D9" s="103">
        <v>8000</v>
      </c>
      <c r="E9" s="936" t="s">
        <v>114</v>
      </c>
      <c r="F9" s="226">
        <v>7000</v>
      </c>
      <c r="G9" s="227">
        <v>7000</v>
      </c>
      <c r="H9" s="216">
        <v>10000</v>
      </c>
      <c r="I9" s="228">
        <v>3000</v>
      </c>
      <c r="J9" s="229">
        <v>12000</v>
      </c>
      <c r="K9" s="229">
        <v>12000</v>
      </c>
      <c r="L9" s="228">
        <v>13500</v>
      </c>
      <c r="M9" s="228">
        <v>12000</v>
      </c>
      <c r="N9" s="1072"/>
    </row>
    <row r="10" spans="1:14" s="4" customFormat="1" ht="40" customHeight="1" x14ac:dyDescent="0.35">
      <c r="A10" s="1071" t="s">
        <v>115</v>
      </c>
      <c r="B10" s="103">
        <v>7500</v>
      </c>
      <c r="C10" s="87"/>
      <c r="D10" s="103">
        <v>7500</v>
      </c>
      <c r="E10" s="690" t="s">
        <v>116</v>
      </c>
      <c r="F10" s="226">
        <v>7000</v>
      </c>
      <c r="G10" s="227">
        <v>7000</v>
      </c>
      <c r="H10" s="216">
        <v>5000</v>
      </c>
      <c r="I10" s="228">
        <v>2117.5</v>
      </c>
      <c r="J10" s="229">
        <v>5000</v>
      </c>
      <c r="K10" s="229"/>
      <c r="L10" s="228"/>
      <c r="M10" s="228"/>
      <c r="N10" s="1072"/>
    </row>
    <row r="11" spans="1:14" s="4" customFormat="1" ht="40" customHeight="1" x14ac:dyDescent="0.35">
      <c r="A11" s="1071" t="s">
        <v>117</v>
      </c>
      <c r="B11" s="103">
        <v>7500</v>
      </c>
      <c r="C11" s="87"/>
      <c r="D11" s="103">
        <v>7500</v>
      </c>
      <c r="E11" s="690"/>
      <c r="F11" s="226">
        <v>7000</v>
      </c>
      <c r="G11" s="227">
        <v>7000</v>
      </c>
      <c r="H11" s="216">
        <v>5000</v>
      </c>
      <c r="I11" s="228">
        <v>2117.5</v>
      </c>
      <c r="J11" s="230">
        <v>5000</v>
      </c>
      <c r="K11" s="229"/>
      <c r="L11" s="228"/>
      <c r="M11" s="228"/>
      <c r="N11" s="1072"/>
    </row>
    <row r="12" spans="1:14" s="4" customFormat="1" ht="40" customHeight="1" x14ac:dyDescent="0.35">
      <c r="A12" s="1071" t="s">
        <v>118</v>
      </c>
      <c r="B12" s="103">
        <v>7500</v>
      </c>
      <c r="C12" s="87"/>
      <c r="D12" s="103">
        <v>7500</v>
      </c>
      <c r="E12" s="690"/>
      <c r="F12" s="226">
        <v>7000</v>
      </c>
      <c r="G12" s="227">
        <v>7000</v>
      </c>
      <c r="H12" s="216">
        <v>5000</v>
      </c>
      <c r="I12" s="228">
        <v>2117.5</v>
      </c>
      <c r="J12" s="229">
        <v>5000</v>
      </c>
      <c r="K12" s="229">
        <v>5000</v>
      </c>
      <c r="L12" s="228"/>
      <c r="M12" s="228"/>
      <c r="N12" s="1072"/>
    </row>
    <row r="13" spans="1:14" s="4" customFormat="1" ht="40" customHeight="1" x14ac:dyDescent="0.35">
      <c r="A13" s="1071" t="s">
        <v>119</v>
      </c>
      <c r="B13" s="103">
        <v>7500</v>
      </c>
      <c r="C13" s="87"/>
      <c r="D13" s="103">
        <v>7500</v>
      </c>
      <c r="E13" s="690"/>
      <c r="F13" s="226">
        <v>7000</v>
      </c>
      <c r="G13" s="227">
        <v>7000</v>
      </c>
      <c r="H13" s="216">
        <v>5000</v>
      </c>
      <c r="I13" s="228">
        <v>4235</v>
      </c>
      <c r="J13" s="229">
        <v>0</v>
      </c>
      <c r="K13" s="229">
        <v>5000</v>
      </c>
      <c r="L13" s="228">
        <v>8000</v>
      </c>
      <c r="M13" s="228">
        <v>7000</v>
      </c>
      <c r="N13" s="1072"/>
    </row>
    <row r="14" spans="1:14" s="4" customFormat="1" ht="40" customHeight="1" x14ac:dyDescent="0.35">
      <c r="A14" s="1071" t="s">
        <v>120</v>
      </c>
      <c r="B14" s="103">
        <v>7500</v>
      </c>
      <c r="C14" s="87"/>
      <c r="D14" s="103">
        <v>7500</v>
      </c>
      <c r="E14" s="690"/>
      <c r="F14" s="226">
        <v>7000</v>
      </c>
      <c r="G14" s="227">
        <v>7000</v>
      </c>
      <c r="H14" s="216">
        <v>5000</v>
      </c>
      <c r="I14" s="228">
        <v>2117.5</v>
      </c>
      <c r="J14" s="229">
        <v>0</v>
      </c>
      <c r="K14" s="229">
        <v>5000</v>
      </c>
      <c r="L14" s="228">
        <v>8000</v>
      </c>
      <c r="M14" s="228">
        <v>7000</v>
      </c>
      <c r="N14" s="1072"/>
    </row>
    <row r="15" spans="1:14" s="4" customFormat="1" ht="40" customHeight="1" x14ac:dyDescent="0.35">
      <c r="A15" s="1071" t="s">
        <v>121</v>
      </c>
      <c r="B15" s="103">
        <v>7500</v>
      </c>
      <c r="C15" s="87"/>
      <c r="D15" s="103">
        <v>7500</v>
      </c>
      <c r="E15" s="691"/>
      <c r="F15" s="226">
        <v>7000</v>
      </c>
      <c r="G15" s="227">
        <v>7000</v>
      </c>
      <c r="H15" s="216">
        <v>5000</v>
      </c>
      <c r="I15" s="228">
        <v>0</v>
      </c>
      <c r="J15" s="229">
        <v>5000</v>
      </c>
      <c r="K15" s="229">
        <v>0</v>
      </c>
      <c r="L15" s="228"/>
      <c r="M15" s="228"/>
      <c r="N15" s="1073"/>
    </row>
    <row r="16" spans="1:14" s="4" customFormat="1" ht="40" customHeight="1" x14ac:dyDescent="0.35">
      <c r="A16" s="1071" t="s">
        <v>122</v>
      </c>
      <c r="B16" s="103">
        <f>-0.1*SUM(B4:B15)</f>
        <v>-11250</v>
      </c>
      <c r="C16" s="87"/>
      <c r="D16" s="103">
        <f>-0.1*SUM(D4:D15)</f>
        <v>-11250</v>
      </c>
      <c r="E16" s="155"/>
      <c r="F16" s="226">
        <v>-10020</v>
      </c>
      <c r="G16" s="227">
        <v>-10020</v>
      </c>
      <c r="H16" s="216">
        <v>-10020</v>
      </c>
      <c r="I16" s="228">
        <f>-SUM(I4:I15)*0.1</f>
        <v>-4285.5</v>
      </c>
      <c r="J16" s="228">
        <f>-SUM(J4:J15)*0.1</f>
        <v>-7500</v>
      </c>
      <c r="K16" s="229"/>
      <c r="L16" s="228"/>
      <c r="M16" s="228"/>
      <c r="N16" s="1074" t="s">
        <v>123</v>
      </c>
    </row>
    <row r="17" spans="1:14" s="4" customFormat="1" ht="40" customHeight="1" x14ac:dyDescent="0.35">
      <c r="A17" s="1075" t="s">
        <v>124</v>
      </c>
      <c r="B17" s="692">
        <f>SUM(B4:B16)</f>
        <v>101250</v>
      </c>
      <c r="C17" s="232"/>
      <c r="D17" s="692">
        <f>SUM(D4:D16)</f>
        <v>101250</v>
      </c>
      <c r="E17" s="678"/>
      <c r="F17" s="233">
        <f>SUM(F4:F16)</f>
        <v>91980</v>
      </c>
      <c r="G17" s="234">
        <v>91980</v>
      </c>
      <c r="H17" s="235">
        <f>SUM(H4:H16)</f>
        <v>91980</v>
      </c>
      <c r="I17" s="236">
        <f>SUM(I4:I16)</f>
        <v>38569.5</v>
      </c>
      <c r="J17" s="236">
        <f>SUM(J4:J16)</f>
        <v>67500</v>
      </c>
      <c r="K17" s="236">
        <f>SUM(K4:K15)</f>
        <v>75000</v>
      </c>
      <c r="L17" s="236">
        <f>SUM(L4:L15)</f>
        <v>92000</v>
      </c>
      <c r="M17" s="236">
        <f>SUM(M4:M15)</f>
        <v>83000</v>
      </c>
      <c r="N17" s="1076"/>
    </row>
    <row r="18" spans="1:14" s="4" customFormat="1" ht="40" customHeight="1" x14ac:dyDescent="0.35">
      <c r="A18" s="1071"/>
      <c r="B18" s="103"/>
      <c r="C18" s="87"/>
      <c r="D18" s="103"/>
      <c r="E18" s="155"/>
      <c r="F18" s="227"/>
      <c r="G18" s="227"/>
      <c r="H18" s="227"/>
      <c r="I18" s="228"/>
      <c r="J18" s="237"/>
      <c r="K18" s="237"/>
      <c r="L18" s="237"/>
      <c r="M18" s="237"/>
      <c r="N18" s="1074"/>
    </row>
    <row r="19" spans="1:14" s="4" customFormat="1" ht="40" customHeight="1" x14ac:dyDescent="0.35">
      <c r="A19" s="828" t="s">
        <v>125</v>
      </c>
      <c r="B19" s="693"/>
      <c r="C19" s="19"/>
      <c r="D19" s="693"/>
      <c r="E19" s="533"/>
      <c r="F19" s="238"/>
      <c r="G19" s="238"/>
      <c r="H19" s="238"/>
      <c r="I19" s="239"/>
      <c r="J19" s="240"/>
      <c r="K19" s="240"/>
      <c r="L19" s="240"/>
      <c r="M19" s="240"/>
      <c r="N19" s="1077"/>
    </row>
    <row r="20" spans="1:14" s="4" customFormat="1" ht="40" customHeight="1" x14ac:dyDescent="0.35">
      <c r="A20" s="1071" t="s">
        <v>126</v>
      </c>
      <c r="B20" s="103" t="s">
        <v>127</v>
      </c>
      <c r="C20" s="87"/>
      <c r="D20" s="103" t="s">
        <v>127</v>
      </c>
      <c r="E20" s="155" t="s">
        <v>128</v>
      </c>
      <c r="F20" s="226">
        <v>0</v>
      </c>
      <c r="G20" s="242">
        <v>0</v>
      </c>
      <c r="H20" s="243">
        <v>0</v>
      </c>
      <c r="I20" s="228">
        <v>200</v>
      </c>
      <c r="J20" s="244">
        <v>200</v>
      </c>
      <c r="K20" s="244">
        <v>600</v>
      </c>
      <c r="L20" s="244">
        <v>600</v>
      </c>
      <c r="M20" s="244">
        <v>600</v>
      </c>
      <c r="N20" s="1078"/>
    </row>
    <row r="21" spans="1:14" s="4" customFormat="1" ht="40" customHeight="1" x14ac:dyDescent="0.35">
      <c r="A21" s="1071" t="s">
        <v>129</v>
      </c>
      <c r="B21" s="103">
        <v>200</v>
      </c>
      <c r="C21" s="87"/>
      <c r="D21" s="103">
        <v>200</v>
      </c>
      <c r="E21" s="155" t="s">
        <v>130</v>
      </c>
      <c r="F21" s="226">
        <v>0</v>
      </c>
      <c r="G21" s="242">
        <v>0</v>
      </c>
      <c r="H21" s="243">
        <v>0</v>
      </c>
      <c r="I21" s="228">
        <v>200</v>
      </c>
      <c r="J21" s="244">
        <v>200</v>
      </c>
      <c r="K21" s="244">
        <v>500</v>
      </c>
      <c r="L21" s="244">
        <v>600</v>
      </c>
      <c r="M21" s="244">
        <v>600</v>
      </c>
      <c r="N21" s="1078"/>
    </row>
    <row r="22" spans="1:14" s="4" customFormat="1" ht="40" customHeight="1" x14ac:dyDescent="0.35">
      <c r="A22" s="852" t="s">
        <v>131</v>
      </c>
      <c r="B22" s="694">
        <v>2000</v>
      </c>
      <c r="C22" s="169"/>
      <c r="D22" s="694">
        <v>2000</v>
      </c>
      <c r="E22" s="936" t="s">
        <v>132</v>
      </c>
      <c r="F22" s="245">
        <v>2000</v>
      </c>
      <c r="G22" s="246">
        <v>2000</v>
      </c>
      <c r="H22" s="243">
        <v>2000</v>
      </c>
      <c r="I22" s="247">
        <v>1765</v>
      </c>
      <c r="J22" s="248">
        <f>1695+70</f>
        <v>1765</v>
      </c>
      <c r="K22" s="248">
        <f>1695+70</f>
        <v>1765</v>
      </c>
      <c r="L22" s="248">
        <f>1695+70</f>
        <v>1765</v>
      </c>
      <c r="M22" s="248">
        <f>1625+70</f>
        <v>1695</v>
      </c>
      <c r="N22" s="1079" t="s">
        <v>133</v>
      </c>
    </row>
    <row r="23" spans="1:14" s="4" customFormat="1" ht="40" customHeight="1" x14ac:dyDescent="0.35">
      <c r="A23" s="1071" t="s">
        <v>134</v>
      </c>
      <c r="B23" s="69">
        <v>10000</v>
      </c>
      <c r="C23" s="155" t="s">
        <v>135</v>
      </c>
      <c r="D23" s="69">
        <v>10000</v>
      </c>
      <c r="E23" s="155" t="s">
        <v>136</v>
      </c>
      <c r="F23" s="226">
        <v>5000</v>
      </c>
      <c r="G23" s="242">
        <v>5000</v>
      </c>
      <c r="H23" s="243">
        <v>5000</v>
      </c>
      <c r="I23" s="228">
        <v>900</v>
      </c>
      <c r="J23" s="244">
        <v>900</v>
      </c>
      <c r="K23" s="244">
        <v>900</v>
      </c>
      <c r="L23" s="244">
        <v>900</v>
      </c>
      <c r="M23" s="244">
        <v>850</v>
      </c>
      <c r="N23" s="1079" t="s">
        <v>137</v>
      </c>
    </row>
    <row r="24" spans="1:14" s="4" customFormat="1" ht="40" customHeight="1" x14ac:dyDescent="0.35">
      <c r="A24" s="1071" t="s">
        <v>138</v>
      </c>
      <c r="B24" s="103">
        <v>8000</v>
      </c>
      <c r="C24" s="87"/>
      <c r="D24" s="103">
        <v>8000</v>
      </c>
      <c r="E24" s="936" t="s">
        <v>139</v>
      </c>
      <c r="F24" s="226">
        <v>5000</v>
      </c>
      <c r="G24" s="242">
        <v>5000</v>
      </c>
      <c r="H24" s="243">
        <v>5000</v>
      </c>
      <c r="I24" s="228">
        <v>0</v>
      </c>
      <c r="J24" s="244">
        <v>0</v>
      </c>
      <c r="K24" s="244">
        <v>800</v>
      </c>
      <c r="L24" s="244">
        <v>1000</v>
      </c>
      <c r="M24" s="244">
        <v>1000</v>
      </c>
      <c r="N24" s="831" t="s">
        <v>140</v>
      </c>
    </row>
    <row r="25" spans="1:14" s="4" customFormat="1" ht="40" customHeight="1" x14ac:dyDescent="0.35">
      <c r="A25" s="1071" t="s">
        <v>141</v>
      </c>
      <c r="B25" s="103">
        <v>2000</v>
      </c>
      <c r="C25" s="87" t="s">
        <v>142</v>
      </c>
      <c r="D25" s="103">
        <v>2000</v>
      </c>
      <c r="E25" s="155" t="s">
        <v>143</v>
      </c>
      <c r="F25" s="226">
        <v>1500</v>
      </c>
      <c r="G25" s="242">
        <v>1500</v>
      </c>
      <c r="H25" s="243">
        <v>0</v>
      </c>
      <c r="I25" s="228">
        <v>2000</v>
      </c>
      <c r="J25" s="244">
        <v>2000</v>
      </c>
      <c r="K25" s="244">
        <v>4000</v>
      </c>
      <c r="L25" s="244">
        <v>4000</v>
      </c>
      <c r="M25" s="244">
        <v>3000</v>
      </c>
      <c r="N25" s="1074" t="s">
        <v>144</v>
      </c>
    </row>
    <row r="26" spans="1:14" s="4" customFormat="1" ht="40" customHeight="1" x14ac:dyDescent="0.35">
      <c r="A26" s="1071" t="s">
        <v>145</v>
      </c>
      <c r="B26" s="103">
        <v>5000</v>
      </c>
      <c r="C26" s="87"/>
      <c r="D26" s="103">
        <v>5000</v>
      </c>
      <c r="E26" s="936" t="s">
        <v>146</v>
      </c>
      <c r="F26" s="226">
        <v>5000</v>
      </c>
      <c r="G26" s="242">
        <v>5000</v>
      </c>
      <c r="H26" s="243">
        <v>5000</v>
      </c>
      <c r="I26" s="228">
        <v>1000</v>
      </c>
      <c r="J26" s="244">
        <v>1000</v>
      </c>
      <c r="K26" s="244">
        <v>1000</v>
      </c>
      <c r="L26" s="244">
        <v>2000</v>
      </c>
      <c r="M26" s="244">
        <v>2000</v>
      </c>
      <c r="N26" s="1078" t="s">
        <v>147</v>
      </c>
    </row>
    <row r="27" spans="1:14" s="4" customFormat="1" ht="40" customHeight="1" x14ac:dyDescent="0.35">
      <c r="A27" s="1071" t="s">
        <v>148</v>
      </c>
      <c r="B27" s="103">
        <v>5000</v>
      </c>
      <c r="C27" s="87"/>
      <c r="D27" s="103">
        <v>5000</v>
      </c>
      <c r="E27" s="155" t="s">
        <v>149</v>
      </c>
      <c r="F27" s="226">
        <v>0</v>
      </c>
      <c r="G27" s="242">
        <v>0</v>
      </c>
      <c r="H27" s="243"/>
      <c r="I27" s="228">
        <v>0</v>
      </c>
      <c r="J27" s="244">
        <v>0</v>
      </c>
      <c r="K27" s="244">
        <v>4500</v>
      </c>
      <c r="L27" s="244">
        <v>4500</v>
      </c>
      <c r="M27" s="244">
        <v>0</v>
      </c>
      <c r="N27" s="1074"/>
    </row>
    <row r="28" spans="1:14" s="4" customFormat="1" ht="40" customHeight="1" x14ac:dyDescent="0.35">
      <c r="A28" s="1071" t="s">
        <v>150</v>
      </c>
      <c r="B28" s="103">
        <v>4000</v>
      </c>
      <c r="C28" s="87"/>
      <c r="D28" s="103">
        <v>4000</v>
      </c>
      <c r="E28" s="155" t="s">
        <v>151</v>
      </c>
      <c r="F28" s="226">
        <v>3000</v>
      </c>
      <c r="G28" s="242">
        <v>3000</v>
      </c>
      <c r="H28" s="243">
        <v>3000</v>
      </c>
      <c r="I28" s="228">
        <v>11250</v>
      </c>
      <c r="J28" s="244">
        <v>11200</v>
      </c>
      <c r="K28" s="244">
        <v>12000</v>
      </c>
      <c r="L28" s="244">
        <v>12800</v>
      </c>
      <c r="M28" s="244">
        <v>12500</v>
      </c>
      <c r="N28" s="1072" t="s">
        <v>152</v>
      </c>
    </row>
    <row r="29" spans="1:14" s="4" customFormat="1" ht="40" customHeight="1" x14ac:dyDescent="0.35">
      <c r="A29" s="1071" t="s">
        <v>153</v>
      </c>
      <c r="B29" s="69">
        <v>5000</v>
      </c>
      <c r="C29" s="155" t="s">
        <v>154</v>
      </c>
      <c r="D29" s="69">
        <v>5000</v>
      </c>
      <c r="E29" s="155" t="s">
        <v>155</v>
      </c>
      <c r="F29" s="226">
        <v>0</v>
      </c>
      <c r="G29" s="242">
        <v>0</v>
      </c>
      <c r="H29" s="243">
        <v>0</v>
      </c>
      <c r="I29" s="228">
        <v>0</v>
      </c>
      <c r="J29" s="250">
        <v>0</v>
      </c>
      <c r="K29" s="250">
        <v>1000</v>
      </c>
      <c r="L29" s="250">
        <v>1000</v>
      </c>
      <c r="M29" s="250">
        <v>1000</v>
      </c>
      <c r="N29" s="1072"/>
    </row>
    <row r="30" spans="1:14" s="4" customFormat="1" ht="40" customHeight="1" x14ac:dyDescent="0.35">
      <c r="A30" s="1080" t="s">
        <v>156</v>
      </c>
      <c r="B30" s="695">
        <v>3000</v>
      </c>
      <c r="C30" s="251" t="s">
        <v>157</v>
      </c>
      <c r="D30" s="695">
        <v>3000</v>
      </c>
      <c r="E30" s="936" t="s">
        <v>158</v>
      </c>
      <c r="F30" s="252">
        <v>1500</v>
      </c>
      <c r="G30" s="253">
        <v>1500</v>
      </c>
      <c r="H30" s="243">
        <v>1000</v>
      </c>
      <c r="I30" s="247">
        <v>1500</v>
      </c>
      <c r="J30" s="254">
        <v>1500</v>
      </c>
      <c r="K30" s="254">
        <v>2000</v>
      </c>
      <c r="L30" s="254">
        <v>2500</v>
      </c>
      <c r="M30" s="254">
        <v>2500</v>
      </c>
      <c r="N30" s="1072" t="s">
        <v>159</v>
      </c>
    </row>
    <row r="31" spans="1:14" s="4" customFormat="1" ht="40" customHeight="1" x14ac:dyDescent="0.35">
      <c r="A31" s="830" t="s">
        <v>160</v>
      </c>
      <c r="B31" s="69">
        <v>5000</v>
      </c>
      <c r="C31" s="155"/>
      <c r="D31" s="69">
        <v>5000</v>
      </c>
      <c r="E31" s="936" t="s">
        <v>161</v>
      </c>
      <c r="F31" s="255">
        <v>5000</v>
      </c>
      <c r="G31" s="256">
        <v>5000</v>
      </c>
      <c r="H31" s="243">
        <v>5000</v>
      </c>
      <c r="I31" s="228">
        <v>2500</v>
      </c>
      <c r="J31" s="250">
        <v>2500</v>
      </c>
      <c r="K31" s="250">
        <v>2500</v>
      </c>
      <c r="L31" s="250">
        <v>4000</v>
      </c>
      <c r="M31" s="250">
        <v>4000</v>
      </c>
      <c r="N31" s="1072" t="s">
        <v>162</v>
      </c>
    </row>
    <row r="32" spans="1:14" s="4" customFormat="1" ht="40" customHeight="1" x14ac:dyDescent="0.35">
      <c r="A32" s="1071" t="s">
        <v>163</v>
      </c>
      <c r="B32" s="103">
        <v>5000</v>
      </c>
      <c r="C32" s="87"/>
      <c r="D32" s="103">
        <v>5000</v>
      </c>
      <c r="E32" s="936" t="s">
        <v>164</v>
      </c>
      <c r="F32" s="226">
        <v>5000</v>
      </c>
      <c r="G32" s="242">
        <v>5000</v>
      </c>
      <c r="H32" s="243">
        <v>10000</v>
      </c>
      <c r="I32" s="228">
        <v>0</v>
      </c>
      <c r="J32" s="250">
        <v>0</v>
      </c>
      <c r="K32" s="250">
        <v>0</v>
      </c>
      <c r="L32" s="250">
        <v>150</v>
      </c>
      <c r="M32" s="250">
        <v>150</v>
      </c>
      <c r="N32" s="1081" t="s">
        <v>165</v>
      </c>
    </row>
    <row r="33" spans="1:14" s="4" customFormat="1" ht="40" customHeight="1" x14ac:dyDescent="0.35">
      <c r="A33" s="1071" t="s">
        <v>166</v>
      </c>
      <c r="B33" s="103">
        <v>200</v>
      </c>
      <c r="C33" s="87"/>
      <c r="D33" s="103">
        <v>200</v>
      </c>
      <c r="E33" s="936" t="s">
        <v>167</v>
      </c>
      <c r="F33" s="226">
        <v>0</v>
      </c>
      <c r="G33" s="242">
        <v>0</v>
      </c>
      <c r="H33" s="243"/>
      <c r="I33" s="228">
        <v>50</v>
      </c>
      <c r="J33" s="250">
        <v>100</v>
      </c>
      <c r="K33" s="250">
        <v>250</v>
      </c>
      <c r="L33" s="250">
        <v>1000</v>
      </c>
      <c r="M33" s="250">
        <v>100</v>
      </c>
      <c r="N33" s="1081" t="s">
        <v>168</v>
      </c>
    </row>
    <row r="34" spans="1:14" s="4" customFormat="1" ht="40" customHeight="1" x14ac:dyDescent="0.35">
      <c r="A34" s="1071"/>
      <c r="B34" s="103"/>
      <c r="C34" s="87"/>
      <c r="D34" s="103"/>
      <c r="E34" s="155"/>
      <c r="F34" s="226"/>
      <c r="G34" s="242"/>
      <c r="H34" s="243"/>
      <c r="I34" s="228"/>
      <c r="J34" s="237"/>
      <c r="K34" s="237"/>
      <c r="L34" s="237"/>
      <c r="M34" s="237"/>
      <c r="N34" s="1074"/>
    </row>
    <row r="35" spans="1:14" s="4" customFormat="1" ht="40" customHeight="1" x14ac:dyDescent="0.35">
      <c r="A35" s="1082" t="s">
        <v>169</v>
      </c>
      <c r="B35" s="696">
        <f>SUM(B20:B34)</f>
        <v>54400</v>
      </c>
      <c r="C35" s="550"/>
      <c r="D35" s="696">
        <f>SUM(D20:D34)</f>
        <v>54400</v>
      </c>
      <c r="E35" s="686"/>
      <c r="F35" s="257">
        <f>SUM(F21:F34)</f>
        <v>33000</v>
      </c>
      <c r="G35" s="258"/>
      <c r="H35" s="259">
        <f t="shared" ref="H35:M35" si="0">SUM(H20:H34)</f>
        <v>36000</v>
      </c>
      <c r="I35" s="260">
        <f t="shared" si="0"/>
        <v>21365</v>
      </c>
      <c r="J35" s="260">
        <f t="shared" si="0"/>
        <v>21365</v>
      </c>
      <c r="K35" s="260">
        <f t="shared" si="0"/>
        <v>31815</v>
      </c>
      <c r="L35" s="260">
        <f t="shared" si="0"/>
        <v>36815</v>
      </c>
      <c r="M35" s="260">
        <f t="shared" si="0"/>
        <v>29995</v>
      </c>
      <c r="N35" s="1076"/>
    </row>
    <row r="36" spans="1:14" s="4" customFormat="1" ht="40" customHeight="1" x14ac:dyDescent="0.35">
      <c r="A36" s="1021"/>
      <c r="B36" s="697"/>
      <c r="C36" s="18"/>
      <c r="D36" s="697"/>
      <c r="E36" s="679"/>
      <c r="F36" s="261"/>
      <c r="G36" s="262"/>
      <c r="H36" s="262"/>
      <c r="I36" s="263"/>
      <c r="J36" s="264"/>
      <c r="K36" s="264"/>
      <c r="L36" s="264"/>
      <c r="M36" s="264"/>
      <c r="N36" s="1083"/>
    </row>
    <row r="37" spans="1:14" s="4" customFormat="1" ht="40" customHeight="1" x14ac:dyDescent="0.35">
      <c r="A37" s="1084" t="s">
        <v>170</v>
      </c>
      <c r="B37" s="1085">
        <f>B35+B17</f>
        <v>155650</v>
      </c>
      <c r="C37" s="1086"/>
      <c r="D37" s="1087">
        <f>SUM(D35+D17)</f>
        <v>155650</v>
      </c>
      <c r="E37" s="1088"/>
      <c r="F37" s="1089">
        <f>F35+F17</f>
        <v>124980</v>
      </c>
      <c r="G37" s="1089"/>
      <c r="H37" s="1090">
        <f t="shared" ref="H37:M37" si="1">SUM(H17+H35)</f>
        <v>127980</v>
      </c>
      <c r="I37" s="1091">
        <f t="shared" si="1"/>
        <v>59934.5</v>
      </c>
      <c r="J37" s="1091">
        <f t="shared" si="1"/>
        <v>88865</v>
      </c>
      <c r="K37" s="1091">
        <f t="shared" si="1"/>
        <v>106815</v>
      </c>
      <c r="L37" s="1091">
        <f t="shared" si="1"/>
        <v>128815</v>
      </c>
      <c r="M37" s="1091">
        <f t="shared" si="1"/>
        <v>112995</v>
      </c>
      <c r="N37" s="1092"/>
    </row>
    <row r="38" spans="1:14" s="4" customFormat="1" x14ac:dyDescent="0.35">
      <c r="B38" s="184"/>
      <c r="D38" s="683"/>
      <c r="E38" s="534"/>
      <c r="F38" s="55"/>
      <c r="G38" s="55"/>
      <c r="H38" s="55"/>
    </row>
  </sheetData>
  <pageMargins left="0.7" right="0.7" top="0.75" bottom="0.75" header="0.3" footer="0.3"/>
  <pageSetup paperSize="8" scale="50"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59999389629810485"/>
    <pageSetUpPr fitToPage="1"/>
  </sheetPr>
  <dimension ref="A1:M45"/>
  <sheetViews>
    <sheetView zoomScaleNormal="100" workbookViewId="0">
      <pane xSplit="1" ySplit="3" topLeftCell="B4" activePane="bottomRight" state="frozen"/>
      <selection pane="topRight" activeCell="B1" sqref="B1"/>
      <selection pane="bottomLeft" activeCell="A4" sqref="A4"/>
      <selection pane="bottomRight" activeCell="B35" sqref="B35"/>
    </sheetView>
  </sheetViews>
  <sheetFormatPr defaultRowHeight="14.5" x14ac:dyDescent="0.35"/>
  <cols>
    <col min="1" max="1" width="50.81640625" customWidth="1"/>
    <col min="2" max="2" width="23.1796875" style="132" customWidth="1"/>
    <col min="3" max="3" width="26.453125" style="55" customWidth="1"/>
    <col min="4" max="4" width="18.81640625" style="14" customWidth="1"/>
    <col min="5" max="5" width="16.81640625" style="14" customWidth="1"/>
    <col min="6" max="6" width="16.1796875" hidden="1" customWidth="1"/>
    <col min="7" max="7" width="14.453125" hidden="1" customWidth="1"/>
    <col min="8" max="8" width="13.1796875" hidden="1" customWidth="1"/>
    <col min="9" max="9" width="14.1796875" hidden="1" customWidth="1"/>
    <col min="10" max="10" width="14" hidden="1" customWidth="1"/>
    <col min="11" max="11" width="63.81640625" customWidth="1"/>
  </cols>
  <sheetData>
    <row r="1" spans="1:13" ht="28" customHeight="1" x14ac:dyDescent="0.35">
      <c r="A1" s="1051" t="s">
        <v>171</v>
      </c>
      <c r="B1" s="1052"/>
      <c r="C1" s="1053"/>
      <c r="D1" s="1054"/>
      <c r="E1" s="1055"/>
      <c r="F1" s="1056"/>
      <c r="G1" s="1056"/>
      <c r="H1" s="1056"/>
      <c r="I1" s="1056"/>
      <c r="J1" s="1057"/>
      <c r="K1" s="36"/>
    </row>
    <row r="2" spans="1:13" ht="26.5" customHeight="1" x14ac:dyDescent="0.35">
      <c r="A2" s="1005" t="s">
        <v>172</v>
      </c>
      <c r="B2" s="1006"/>
      <c r="C2" s="1007"/>
      <c r="D2" s="1008"/>
      <c r="E2" s="1009"/>
      <c r="F2" s="1010"/>
      <c r="G2" s="1011"/>
      <c r="H2" s="1010"/>
      <c r="I2" s="1010"/>
      <c r="J2" s="1010"/>
      <c r="K2" s="1012"/>
    </row>
    <row r="3" spans="1:13" ht="17.149999999999999" customHeight="1" x14ac:dyDescent="0.35">
      <c r="A3" s="1013" t="s">
        <v>173</v>
      </c>
      <c r="B3" s="442" t="s">
        <v>4</v>
      </c>
      <c r="C3" s="443" t="s">
        <v>5</v>
      </c>
      <c r="D3" s="448" t="s">
        <v>174</v>
      </c>
      <c r="E3" s="444" t="s">
        <v>7</v>
      </c>
      <c r="F3" s="445" t="s">
        <v>8</v>
      </c>
      <c r="G3" s="446" t="s">
        <v>9</v>
      </c>
      <c r="H3" s="446" t="s">
        <v>10</v>
      </c>
      <c r="I3" s="446" t="s">
        <v>11</v>
      </c>
      <c r="J3" s="446" t="s">
        <v>12</v>
      </c>
      <c r="K3" s="1014" t="s">
        <v>175</v>
      </c>
    </row>
    <row r="4" spans="1:13" x14ac:dyDescent="0.35">
      <c r="A4" s="1015" t="s">
        <v>176</v>
      </c>
      <c r="B4" s="150">
        <v>132000</v>
      </c>
      <c r="C4" s="439" t="s">
        <v>177</v>
      </c>
      <c r="D4" s="449">
        <f>E4+(E4*3%)</f>
        <v>124115</v>
      </c>
      <c r="E4" s="440">
        <v>120500</v>
      </c>
      <c r="F4" s="441">
        <v>115683</v>
      </c>
      <c r="G4" s="441">
        <v>110173.13</v>
      </c>
      <c r="H4" s="441">
        <v>103687</v>
      </c>
      <c r="I4" s="441">
        <v>98734</v>
      </c>
      <c r="J4" s="441">
        <v>95532</v>
      </c>
      <c r="K4" s="1016" t="s">
        <v>178</v>
      </c>
    </row>
    <row r="5" spans="1:13" x14ac:dyDescent="0.35">
      <c r="A5" s="1017" t="s">
        <v>179</v>
      </c>
      <c r="B5" s="143">
        <v>132000</v>
      </c>
      <c r="C5" s="136" t="s">
        <v>177</v>
      </c>
      <c r="D5" s="450">
        <f t="shared" ref="D5" si="0">E5+(E5*3%)</f>
        <v>124115</v>
      </c>
      <c r="E5" s="105">
        <v>120500</v>
      </c>
      <c r="F5" s="37">
        <v>115683</v>
      </c>
      <c r="G5" s="37">
        <v>109618.87</v>
      </c>
      <c r="H5" s="37"/>
      <c r="I5" s="37">
        <v>94040</v>
      </c>
      <c r="J5" s="38" t="s">
        <v>180</v>
      </c>
      <c r="K5" s="1018" t="s">
        <v>181</v>
      </c>
      <c r="M5" s="5"/>
    </row>
    <row r="6" spans="1:13" ht="17.5" customHeight="1" x14ac:dyDescent="0.35">
      <c r="A6" s="1017" t="s">
        <v>182</v>
      </c>
      <c r="B6" s="143">
        <v>132000</v>
      </c>
      <c r="C6" s="136" t="s">
        <v>177</v>
      </c>
      <c r="D6" s="450">
        <f>D5</f>
        <v>124115</v>
      </c>
      <c r="E6" s="106"/>
      <c r="F6" s="39">
        <v>0</v>
      </c>
      <c r="G6" s="39">
        <v>0</v>
      </c>
      <c r="H6" s="39">
        <v>0</v>
      </c>
      <c r="I6" s="39">
        <v>40058.28</v>
      </c>
      <c r="J6" s="40"/>
      <c r="K6" s="1018" t="s">
        <v>183</v>
      </c>
    </row>
    <row r="7" spans="1:13" x14ac:dyDescent="0.35">
      <c r="A7" s="1017" t="s">
        <v>184</v>
      </c>
      <c r="B7" s="143"/>
      <c r="C7" s="33" t="s">
        <v>185</v>
      </c>
      <c r="D7" s="450">
        <f>D6</f>
        <v>124115</v>
      </c>
      <c r="E7" s="105">
        <v>116480</v>
      </c>
      <c r="F7" s="31">
        <v>109890</v>
      </c>
      <c r="G7" s="31">
        <v>110927.03</v>
      </c>
      <c r="H7" s="31">
        <v>103957</v>
      </c>
      <c r="I7" s="31">
        <v>96790</v>
      </c>
      <c r="J7" s="31">
        <v>91155</v>
      </c>
      <c r="K7" s="1018" t="s">
        <v>186</v>
      </c>
    </row>
    <row r="8" spans="1:13" s="55" customFormat="1" ht="23.15" customHeight="1" x14ac:dyDescent="0.35">
      <c r="A8" s="1019"/>
      <c r="B8" s="143"/>
      <c r="C8" s="33" t="s">
        <v>185</v>
      </c>
      <c r="D8" s="262"/>
      <c r="E8" s="58">
        <v>45000</v>
      </c>
      <c r="F8" s="58">
        <v>41075</v>
      </c>
      <c r="G8" s="58"/>
      <c r="H8" s="58"/>
      <c r="I8" s="58"/>
      <c r="J8" s="58"/>
      <c r="K8" s="1020" t="s">
        <v>187</v>
      </c>
    </row>
    <row r="9" spans="1:13" ht="58" x14ac:dyDescent="0.35">
      <c r="A9" s="1021" t="s">
        <v>188</v>
      </c>
      <c r="B9" s="143">
        <v>40000</v>
      </c>
      <c r="C9" s="663" t="s">
        <v>189</v>
      </c>
      <c r="D9" s="215"/>
      <c r="E9" s="105">
        <v>75000</v>
      </c>
      <c r="F9" s="31">
        <v>70285</v>
      </c>
      <c r="G9" s="31">
        <v>59704.91</v>
      </c>
      <c r="H9" s="31">
        <v>56328</v>
      </c>
      <c r="I9" s="31">
        <v>53536</v>
      </c>
      <c r="J9" s="31">
        <v>43994</v>
      </c>
      <c r="K9" s="1018" t="s">
        <v>190</v>
      </c>
    </row>
    <row r="10" spans="1:13" x14ac:dyDescent="0.35">
      <c r="A10" s="1017" t="s">
        <v>191</v>
      </c>
      <c r="B10" s="143">
        <v>3000</v>
      </c>
      <c r="C10" s="27" t="s">
        <v>192</v>
      </c>
      <c r="D10" s="215"/>
      <c r="E10" s="660"/>
      <c r="F10" s="31"/>
      <c r="G10" s="31"/>
      <c r="H10" s="31"/>
      <c r="I10" s="31"/>
      <c r="J10" s="31"/>
      <c r="K10" s="1018"/>
    </row>
    <row r="11" spans="1:13" ht="22" customHeight="1" x14ac:dyDescent="0.35">
      <c r="A11" s="960"/>
      <c r="B11" s="143"/>
      <c r="C11" s="33" t="s">
        <v>185</v>
      </c>
      <c r="D11" s="451">
        <f>(D4+D5+D7)*1.5%</f>
        <v>5585.1750000000002</v>
      </c>
      <c r="E11" s="104"/>
      <c r="F11" s="31">
        <f>-(F9+F7+F4)*0.05</f>
        <v>-14792.900000000001</v>
      </c>
      <c r="G11" s="31">
        <f>-(G9+G7+G4)*0.05</f>
        <v>-14040.253500000001</v>
      </c>
      <c r="H11" s="31"/>
      <c r="I11" s="31"/>
      <c r="J11" s="31"/>
      <c r="K11" s="1020" t="s">
        <v>193</v>
      </c>
    </row>
    <row r="12" spans="1:13" ht="21" x14ac:dyDescent="0.5">
      <c r="A12" s="1022" t="s">
        <v>194</v>
      </c>
      <c r="B12" s="559">
        <f>SUM(B4:B11)</f>
        <v>439000</v>
      </c>
      <c r="C12" s="661"/>
      <c r="D12" s="452">
        <f t="shared" ref="D12:J12" si="1">SUM(D4:D11)</f>
        <v>502045.17499999999</v>
      </c>
      <c r="E12" s="107">
        <f t="shared" si="1"/>
        <v>477480</v>
      </c>
      <c r="F12" s="41">
        <f t="shared" si="1"/>
        <v>437823.1</v>
      </c>
      <c r="G12" s="41">
        <f t="shared" si="1"/>
        <v>376383.68650000007</v>
      </c>
      <c r="H12" s="41">
        <f t="shared" si="1"/>
        <v>263972</v>
      </c>
      <c r="I12" s="41">
        <f t="shared" si="1"/>
        <v>383158.28</v>
      </c>
      <c r="J12" s="41">
        <f t="shared" si="1"/>
        <v>230681</v>
      </c>
      <c r="K12" s="1023"/>
    </row>
    <row r="13" spans="1:13" x14ac:dyDescent="0.35">
      <c r="A13" s="1017"/>
      <c r="B13" s="143"/>
      <c r="C13" s="33"/>
      <c r="D13" s="215"/>
      <c r="E13" s="104"/>
      <c r="F13" s="42"/>
      <c r="G13" s="42"/>
      <c r="H13" s="42"/>
      <c r="I13" s="42"/>
      <c r="J13" s="42"/>
      <c r="K13" s="1024"/>
    </row>
    <row r="14" spans="1:13" x14ac:dyDescent="0.35">
      <c r="A14" s="1025" t="s">
        <v>195</v>
      </c>
      <c r="B14" s="145"/>
      <c r="C14" s="137"/>
      <c r="D14" s="453"/>
      <c r="E14" s="108"/>
      <c r="F14" s="43"/>
      <c r="G14" s="43"/>
      <c r="H14" s="43"/>
      <c r="I14" s="43"/>
      <c r="J14" s="43"/>
      <c r="K14" s="1026"/>
    </row>
    <row r="15" spans="1:13" x14ac:dyDescent="0.35">
      <c r="A15" s="1027" t="s">
        <v>196</v>
      </c>
      <c r="B15" s="146"/>
      <c r="C15" s="138"/>
      <c r="D15" s="454"/>
      <c r="E15" s="109"/>
      <c r="F15" s="44"/>
      <c r="G15" s="44"/>
      <c r="H15" s="44"/>
      <c r="I15" s="44"/>
      <c r="J15" s="44"/>
      <c r="K15" s="1028"/>
    </row>
    <row r="16" spans="1:13" x14ac:dyDescent="0.35">
      <c r="A16" s="960" t="s">
        <v>197</v>
      </c>
      <c r="B16" s="143">
        <v>5000</v>
      </c>
      <c r="C16" s="33"/>
      <c r="D16" s="215"/>
      <c r="E16" s="105">
        <v>250</v>
      </c>
      <c r="F16" s="45">
        <v>250</v>
      </c>
      <c r="G16" s="45">
        <v>250</v>
      </c>
      <c r="H16" s="45">
        <v>250</v>
      </c>
      <c r="I16" s="45">
        <v>300</v>
      </c>
      <c r="J16" s="45">
        <v>300</v>
      </c>
      <c r="K16" s="1029" t="s">
        <v>198</v>
      </c>
    </row>
    <row r="17" spans="1:11" x14ac:dyDescent="0.35">
      <c r="A17" s="1030" t="s">
        <v>199</v>
      </c>
      <c r="B17" s="149">
        <v>8000</v>
      </c>
      <c r="C17" s="33"/>
      <c r="D17" s="215"/>
      <c r="E17" s="105">
        <v>2500</v>
      </c>
      <c r="F17" s="45">
        <v>2512.5660000000003</v>
      </c>
      <c r="G17" s="45">
        <v>2512.5660000000003</v>
      </c>
      <c r="H17" s="45">
        <v>2512.5660000000003</v>
      </c>
      <c r="I17" s="45">
        <v>2512.5660000000003</v>
      </c>
      <c r="J17" s="45">
        <v>2463.3000000000002</v>
      </c>
      <c r="K17" s="1029" t="s">
        <v>200</v>
      </c>
    </row>
    <row r="18" spans="1:11" ht="29" x14ac:dyDescent="0.35">
      <c r="A18" s="1031" t="s">
        <v>201</v>
      </c>
      <c r="B18" s="147">
        <v>5000</v>
      </c>
      <c r="C18" s="662" t="s">
        <v>202</v>
      </c>
      <c r="D18" s="215"/>
      <c r="E18" s="105">
        <v>200</v>
      </c>
      <c r="F18" s="45">
        <v>200</v>
      </c>
      <c r="G18" s="45">
        <v>200</v>
      </c>
      <c r="H18" s="45">
        <v>350</v>
      </c>
      <c r="I18" s="45">
        <v>350</v>
      </c>
      <c r="J18" s="45">
        <v>350</v>
      </c>
      <c r="K18" s="1029" t="s">
        <v>203</v>
      </c>
    </row>
    <row r="19" spans="1:11" x14ac:dyDescent="0.35">
      <c r="A19" s="1032" t="s">
        <v>204</v>
      </c>
      <c r="B19" s="153">
        <v>7000</v>
      </c>
      <c r="C19" s="154" t="s">
        <v>205</v>
      </c>
      <c r="D19" s="215"/>
      <c r="E19" s="105">
        <v>0</v>
      </c>
      <c r="F19" s="46">
        <v>0</v>
      </c>
      <c r="G19" s="46">
        <v>0</v>
      </c>
      <c r="H19" s="46">
        <v>350</v>
      </c>
      <c r="I19" s="46">
        <v>450</v>
      </c>
      <c r="J19" s="46">
        <v>450</v>
      </c>
      <c r="K19" s="1029" t="s">
        <v>206</v>
      </c>
    </row>
    <row r="20" spans="1:11" x14ac:dyDescent="0.35">
      <c r="A20" s="960"/>
      <c r="B20" s="143"/>
      <c r="C20" s="33"/>
      <c r="D20" s="215"/>
      <c r="E20" s="105">
        <v>0</v>
      </c>
      <c r="F20" s="46">
        <v>100</v>
      </c>
      <c r="G20" s="46">
        <v>100</v>
      </c>
      <c r="H20" s="46">
        <v>100</v>
      </c>
      <c r="I20" s="46">
        <v>150</v>
      </c>
      <c r="J20" s="46">
        <v>150</v>
      </c>
      <c r="K20" s="1029" t="s">
        <v>207</v>
      </c>
    </row>
    <row r="21" spans="1:11" x14ac:dyDescent="0.35">
      <c r="A21" s="960"/>
      <c r="B21" s="147"/>
      <c r="C21" s="139"/>
      <c r="D21" s="447"/>
      <c r="E21" s="105">
        <v>100</v>
      </c>
      <c r="F21" s="47">
        <v>200</v>
      </c>
      <c r="G21" s="47">
        <v>250</v>
      </c>
      <c r="H21" s="47">
        <v>400</v>
      </c>
      <c r="I21" s="47">
        <v>1000</v>
      </c>
      <c r="J21" s="48">
        <v>250</v>
      </c>
      <c r="K21" s="1033" t="s">
        <v>208</v>
      </c>
    </row>
    <row r="22" spans="1:11" x14ac:dyDescent="0.35">
      <c r="A22" s="1034"/>
      <c r="B22" s="553"/>
      <c r="C22" s="553"/>
      <c r="D22" s="455">
        <v>5000</v>
      </c>
      <c r="E22" s="107">
        <f t="shared" ref="E22:I22" si="2">SUM(E15:E21)</f>
        <v>3050</v>
      </c>
      <c r="F22" s="41">
        <f t="shared" si="2"/>
        <v>3262.5660000000003</v>
      </c>
      <c r="G22" s="41">
        <f t="shared" si="2"/>
        <v>3312.5660000000003</v>
      </c>
      <c r="H22" s="41">
        <f t="shared" si="2"/>
        <v>3962.5660000000003</v>
      </c>
      <c r="I22" s="41">
        <f t="shared" si="2"/>
        <v>4762.5660000000007</v>
      </c>
      <c r="J22" s="41">
        <f>SUM(J15:J21)</f>
        <v>3963.3</v>
      </c>
      <c r="K22" s="1035"/>
    </row>
    <row r="23" spans="1:11" x14ac:dyDescent="0.35">
      <c r="A23" s="960"/>
      <c r="C23" s="33"/>
      <c r="D23" s="215"/>
      <c r="E23" s="105">
        <v>1000</v>
      </c>
      <c r="F23" s="46">
        <v>889</v>
      </c>
      <c r="G23" s="46">
        <v>889</v>
      </c>
      <c r="H23" s="46">
        <v>823</v>
      </c>
      <c r="I23" s="46">
        <v>800</v>
      </c>
      <c r="J23" s="46">
        <f>77289.65*0.01</f>
        <v>772.89649999999995</v>
      </c>
      <c r="K23" s="1035" t="s">
        <v>209</v>
      </c>
    </row>
    <row r="24" spans="1:11" x14ac:dyDescent="0.35">
      <c r="A24" s="960"/>
      <c r="C24" s="33"/>
      <c r="D24" s="215"/>
      <c r="E24" s="554">
        <v>1000</v>
      </c>
      <c r="F24" s="49">
        <v>889</v>
      </c>
      <c r="G24" s="49">
        <v>889</v>
      </c>
      <c r="H24" s="49">
        <v>808</v>
      </c>
      <c r="I24" s="49">
        <v>760</v>
      </c>
      <c r="J24" s="38" t="s">
        <v>180</v>
      </c>
      <c r="K24" s="1035" t="s">
        <v>209</v>
      </c>
    </row>
    <row r="25" spans="1:11" x14ac:dyDescent="0.35">
      <c r="A25" s="1017"/>
      <c r="B25" s="148"/>
      <c r="C25" s="140"/>
      <c r="D25" s="456"/>
      <c r="E25" s="456"/>
      <c r="F25" s="49">
        <v>551</v>
      </c>
      <c r="G25" s="49"/>
      <c r="H25" s="49">
        <v>681</v>
      </c>
      <c r="I25" s="49">
        <v>325</v>
      </c>
      <c r="J25" s="50"/>
      <c r="K25" s="1035" t="s">
        <v>210</v>
      </c>
    </row>
    <row r="26" spans="1:11" x14ac:dyDescent="0.35">
      <c r="A26" s="1017"/>
      <c r="B26" s="143"/>
      <c r="C26" s="33"/>
      <c r="D26" s="215"/>
      <c r="E26" s="554">
        <v>1000</v>
      </c>
      <c r="F26" s="46">
        <v>870</v>
      </c>
      <c r="G26" s="46">
        <v>919</v>
      </c>
      <c r="H26" s="46">
        <v>825</v>
      </c>
      <c r="I26" s="46">
        <v>785</v>
      </c>
      <c r="J26" s="46">
        <f>73749.81*0.01</f>
        <v>737.49810000000002</v>
      </c>
      <c r="K26" s="1035" t="s">
        <v>209</v>
      </c>
    </row>
    <row r="27" spans="1:11" x14ac:dyDescent="0.35">
      <c r="A27" s="1017"/>
      <c r="B27" s="143"/>
      <c r="C27" s="33"/>
      <c r="D27" s="215"/>
      <c r="E27" s="554"/>
      <c r="F27" s="46">
        <v>328</v>
      </c>
      <c r="G27" s="46">
        <v>0</v>
      </c>
      <c r="H27" s="46">
        <v>0</v>
      </c>
      <c r="I27" s="46"/>
      <c r="J27" s="46"/>
      <c r="K27" s="1035"/>
    </row>
    <row r="28" spans="1:11" x14ac:dyDescent="0.35">
      <c r="A28" s="960"/>
      <c r="B28" s="143"/>
      <c r="C28" s="33"/>
      <c r="D28" s="215"/>
      <c r="E28" s="554">
        <v>1000</v>
      </c>
      <c r="F28" s="46">
        <v>672</v>
      </c>
      <c r="G28" s="46">
        <v>482</v>
      </c>
      <c r="H28" s="46">
        <v>450</v>
      </c>
      <c r="I28" s="46">
        <v>435</v>
      </c>
      <c r="J28" s="46">
        <f>35592.99*0.01</f>
        <v>355.92989999999998</v>
      </c>
      <c r="K28" s="1036" t="s">
        <v>211</v>
      </c>
    </row>
    <row r="29" spans="1:11" x14ac:dyDescent="0.35">
      <c r="A29" s="960"/>
      <c r="C29" s="141"/>
      <c r="D29" s="215">
        <v>8000</v>
      </c>
      <c r="E29" s="554">
        <v>8000</v>
      </c>
      <c r="F29" s="45">
        <v>7900</v>
      </c>
      <c r="G29" s="45">
        <v>7200</v>
      </c>
      <c r="H29" s="45">
        <v>7000</v>
      </c>
      <c r="I29" s="45">
        <v>7000</v>
      </c>
      <c r="J29" s="45">
        <v>6800</v>
      </c>
      <c r="K29" s="1037" t="s">
        <v>212</v>
      </c>
    </row>
    <row r="30" spans="1:11" ht="29" x14ac:dyDescent="0.35">
      <c r="A30" s="960"/>
      <c r="D30" s="447"/>
      <c r="E30" s="555">
        <v>500</v>
      </c>
      <c r="F30" s="45">
        <v>500</v>
      </c>
      <c r="G30" s="45">
        <v>500</v>
      </c>
      <c r="H30" s="45">
        <v>500</v>
      </c>
      <c r="I30" s="45">
        <v>750</v>
      </c>
      <c r="J30" s="45">
        <v>750</v>
      </c>
      <c r="K30" s="1038" t="s">
        <v>213</v>
      </c>
    </row>
    <row r="31" spans="1:11" x14ac:dyDescent="0.35">
      <c r="A31" s="960"/>
      <c r="D31" s="457"/>
      <c r="E31" s="556">
        <v>1000</v>
      </c>
      <c r="F31" s="31">
        <v>750</v>
      </c>
      <c r="G31" s="31">
        <v>750</v>
      </c>
      <c r="H31" s="31">
        <v>750</v>
      </c>
      <c r="I31" s="31">
        <v>1500</v>
      </c>
      <c r="J31" s="45"/>
      <c r="K31" s="1039"/>
    </row>
    <row r="32" spans="1:11" x14ac:dyDescent="0.35">
      <c r="A32" s="1015"/>
      <c r="B32" s="150"/>
      <c r="C32" s="142"/>
      <c r="D32" s="458"/>
      <c r="E32" s="110"/>
      <c r="F32" s="51"/>
      <c r="G32" s="51"/>
      <c r="H32" s="51"/>
      <c r="I32" s="51"/>
      <c r="J32" s="51"/>
      <c r="K32" s="1040"/>
    </row>
    <row r="33" spans="1:11" ht="21" x14ac:dyDescent="0.5">
      <c r="A33" s="1022" t="s">
        <v>214</v>
      </c>
      <c r="B33" s="551">
        <f>B19</f>
        <v>7000</v>
      </c>
      <c r="C33" s="552"/>
      <c r="D33" s="452">
        <f t="shared" ref="D33:J33" si="3">SUM(D22:D32)</f>
        <v>13000</v>
      </c>
      <c r="E33" s="107">
        <f t="shared" si="3"/>
        <v>16550</v>
      </c>
      <c r="F33" s="41">
        <f t="shared" si="3"/>
        <v>16611.565999999999</v>
      </c>
      <c r="G33" s="41">
        <f t="shared" si="3"/>
        <v>14941.566000000001</v>
      </c>
      <c r="H33" s="41">
        <f t="shared" si="3"/>
        <v>15799.566000000001</v>
      </c>
      <c r="I33" s="41">
        <f t="shared" si="3"/>
        <v>17117.565999999999</v>
      </c>
      <c r="J33" s="41">
        <f t="shared" si="3"/>
        <v>13379.6245</v>
      </c>
      <c r="K33" s="1023"/>
    </row>
    <row r="34" spans="1:11" x14ac:dyDescent="0.35">
      <c r="A34" s="1017"/>
      <c r="B34" s="143"/>
      <c r="C34" s="33"/>
      <c r="D34" s="215"/>
      <c r="E34" s="104"/>
      <c r="F34" s="32"/>
      <c r="G34" s="32"/>
      <c r="H34" s="32"/>
      <c r="I34" s="32"/>
      <c r="J34" s="32"/>
      <c r="K34" s="1024"/>
    </row>
    <row r="35" spans="1:11" ht="21" x14ac:dyDescent="0.5">
      <c r="A35" s="1041" t="s">
        <v>215</v>
      </c>
      <c r="B35" s="559">
        <f>B33+B12</f>
        <v>446000</v>
      </c>
      <c r="C35" s="560"/>
      <c r="D35" s="561">
        <f>D12+D33</f>
        <v>515045.17499999999</v>
      </c>
      <c r="E35" s="562">
        <f t="shared" ref="E35:J35" si="4">SUM(E12+E33)</f>
        <v>494030</v>
      </c>
      <c r="F35" s="52">
        <f t="shared" si="4"/>
        <v>454434.66599999997</v>
      </c>
      <c r="G35" s="52">
        <f t="shared" si="4"/>
        <v>391325.25250000006</v>
      </c>
      <c r="H35" s="52">
        <f t="shared" si="4"/>
        <v>279771.56599999999</v>
      </c>
      <c r="I35" s="52">
        <f t="shared" si="4"/>
        <v>400275.84600000002</v>
      </c>
      <c r="J35" s="52">
        <f t="shared" si="4"/>
        <v>244060.62450000001</v>
      </c>
      <c r="K35" s="1042"/>
    </row>
    <row r="36" spans="1:11" x14ac:dyDescent="0.35">
      <c r="A36" s="1043"/>
      <c r="B36" s="143"/>
      <c r="C36" s="33"/>
      <c r="D36" s="215"/>
      <c r="E36" s="104"/>
      <c r="F36" s="30"/>
      <c r="G36" s="30"/>
      <c r="H36" s="30"/>
      <c r="I36" s="30"/>
      <c r="J36" s="30"/>
      <c r="K36" s="1044"/>
    </row>
    <row r="37" spans="1:11" x14ac:dyDescent="0.35">
      <c r="A37" s="1045"/>
      <c r="B37" s="919"/>
      <c r="C37" s="920"/>
      <c r="D37" s="1046"/>
      <c r="E37" s="1047"/>
      <c r="F37" s="1048"/>
      <c r="G37" s="1048"/>
      <c r="H37" s="1048"/>
      <c r="I37" s="1048"/>
      <c r="J37" s="1049"/>
      <c r="K37" s="1050"/>
    </row>
    <row r="38" spans="1:11" s="3" customFormat="1" ht="15.5" x14ac:dyDescent="0.35">
      <c r="A38" s="10"/>
      <c r="B38" s="132"/>
      <c r="C38" s="55"/>
      <c r="D38" s="14"/>
      <c r="E38" s="14"/>
      <c r="F38" s="10"/>
      <c r="G38" s="10"/>
      <c r="H38" s="9"/>
      <c r="I38" s="9"/>
    </row>
    <row r="39" spans="1:11" s="3" customFormat="1" ht="15.5" x14ac:dyDescent="0.35">
      <c r="A39" s="9"/>
      <c r="B39" s="151"/>
      <c r="C39" s="34"/>
      <c r="D39" s="34"/>
      <c r="E39" s="34"/>
      <c r="F39" s="9"/>
      <c r="G39" s="9"/>
      <c r="H39" s="9"/>
      <c r="I39" s="9"/>
    </row>
    <row r="40" spans="1:11" ht="15.5" x14ac:dyDescent="0.35">
      <c r="A40" s="6"/>
      <c r="B40" s="152"/>
      <c r="C40" s="35"/>
      <c r="D40" s="35"/>
      <c r="E40" s="35"/>
      <c r="F40" s="6"/>
      <c r="G40" s="6"/>
      <c r="H40" s="2"/>
      <c r="I40" s="9"/>
    </row>
    <row r="41" spans="1:11" x14ac:dyDescent="0.35">
      <c r="A41" s="6"/>
      <c r="B41" s="152"/>
      <c r="C41" s="35"/>
      <c r="D41" s="35"/>
      <c r="E41" s="35"/>
      <c r="F41" s="6"/>
      <c r="G41" s="6"/>
    </row>
    <row r="42" spans="1:11" ht="15.5" x14ac:dyDescent="0.35">
      <c r="A42" s="9"/>
      <c r="B42" s="151"/>
      <c r="C42" s="34"/>
      <c r="D42" s="34"/>
      <c r="E42" s="34"/>
      <c r="F42" s="9"/>
      <c r="G42" s="9"/>
      <c r="H42" s="9"/>
      <c r="I42" s="9"/>
    </row>
    <row r="43" spans="1:11" ht="15.5" x14ac:dyDescent="0.35">
      <c r="A43" s="9"/>
      <c r="B43" s="151"/>
      <c r="C43" s="34"/>
      <c r="D43" s="34"/>
      <c r="E43" s="34"/>
      <c r="F43" s="9"/>
      <c r="G43" s="9"/>
      <c r="H43" s="9"/>
      <c r="I43" s="9"/>
    </row>
    <row r="44" spans="1:11" ht="15.5" x14ac:dyDescent="0.35">
      <c r="A44" s="9"/>
      <c r="B44" s="151"/>
      <c r="C44" s="34"/>
      <c r="D44" s="34"/>
      <c r="E44" s="34"/>
      <c r="F44" s="9"/>
      <c r="G44" s="9"/>
      <c r="H44" s="9"/>
      <c r="I44" s="9"/>
    </row>
    <row r="45" spans="1:11" ht="15.5" x14ac:dyDescent="0.35">
      <c r="A45" s="9"/>
      <c r="B45" s="151"/>
      <c r="C45" s="34"/>
      <c r="D45" s="34"/>
      <c r="E45" s="34"/>
      <c r="F45" s="9"/>
      <c r="G45" s="9"/>
      <c r="H45" s="9"/>
      <c r="I45" s="9"/>
    </row>
  </sheetData>
  <pageMargins left="0.7" right="0.7" top="0.75" bottom="0.75" header="0.3" footer="0.3"/>
  <pageSetup paperSize="8" scale="97" orientation="landscape"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E89B0-0B81-426B-A2F1-31E6C947A001}">
  <sheetPr>
    <tabColor theme="8" tint="0.39997558519241921"/>
  </sheetPr>
  <dimension ref="A1:O18"/>
  <sheetViews>
    <sheetView zoomScale="85" zoomScaleNormal="85" workbookViewId="0">
      <selection activeCell="E29" sqref="E29"/>
    </sheetView>
  </sheetViews>
  <sheetFormatPr defaultColWidth="8.7265625" defaultRowHeight="14.5" x14ac:dyDescent="0.35"/>
  <cols>
    <col min="1" max="1" width="21.26953125" style="4" customWidth="1"/>
    <col min="2" max="2" width="24.81640625" style="184" customWidth="1"/>
    <col min="3" max="3" width="22" style="90" customWidth="1"/>
    <col min="4" max="4" width="25.1796875" style="4" hidden="1" customWidth="1"/>
    <col min="5" max="6" width="15.26953125" style="55" customWidth="1"/>
    <col min="7" max="14" width="0" style="4" hidden="1" customWidth="1"/>
    <col min="15" max="15" width="28.1796875" style="4" customWidth="1"/>
    <col min="16" max="16384" width="8.7265625" style="4"/>
  </cols>
  <sheetData>
    <row r="1" spans="1:15" ht="24" customHeight="1" x14ac:dyDescent="0.35">
      <c r="A1" s="975" t="s">
        <v>216</v>
      </c>
      <c r="B1" s="976"/>
      <c r="C1" s="977"/>
      <c r="D1" s="978"/>
      <c r="E1" s="979"/>
      <c r="F1" s="979"/>
      <c r="G1" s="980"/>
      <c r="H1" s="981" t="s">
        <v>217</v>
      </c>
      <c r="I1" s="981" t="s">
        <v>218</v>
      </c>
      <c r="J1" s="981" t="s">
        <v>219</v>
      </c>
      <c r="K1" s="980"/>
      <c r="L1" s="980"/>
      <c r="M1" s="980"/>
      <c r="N1" s="980"/>
      <c r="O1" s="982"/>
    </row>
    <row r="2" spans="1:15" ht="25" customHeight="1" thickBot="1" x14ac:dyDescent="0.4">
      <c r="A2" s="1161" t="s">
        <v>220</v>
      </c>
      <c r="B2" s="1162"/>
      <c r="C2" s="557"/>
      <c r="D2" s="185"/>
      <c r="E2" s="186"/>
      <c r="F2" s="186"/>
      <c r="G2" s="187"/>
      <c r="H2" s="983"/>
      <c r="I2" s="983"/>
      <c r="J2" s="983"/>
      <c r="K2" s="984"/>
      <c r="L2" s="984"/>
      <c r="M2" s="188"/>
      <c r="N2" s="188"/>
      <c r="O2" s="985"/>
    </row>
    <row r="3" spans="1:15" ht="15.5" x14ac:dyDescent="0.35">
      <c r="A3" s="956" t="s">
        <v>23</v>
      </c>
      <c r="B3" s="179" t="s">
        <v>4</v>
      </c>
      <c r="C3" s="173" t="s">
        <v>5</v>
      </c>
      <c r="D3" s="189" t="s">
        <v>221</v>
      </c>
      <c r="E3" s="986" t="s">
        <v>222</v>
      </c>
      <c r="F3" s="190" t="s">
        <v>7</v>
      </c>
      <c r="G3" s="191" t="s">
        <v>8</v>
      </c>
      <c r="H3" s="192"/>
      <c r="I3" s="193"/>
      <c r="J3" s="193"/>
      <c r="K3" s="194" t="s">
        <v>9</v>
      </c>
      <c r="L3" s="194" t="s">
        <v>10</v>
      </c>
      <c r="M3" s="194" t="s">
        <v>11</v>
      </c>
      <c r="N3" s="194" t="s">
        <v>12</v>
      </c>
      <c r="O3" s="987" t="s">
        <v>223</v>
      </c>
    </row>
    <row r="4" spans="1:15" ht="15.5" x14ac:dyDescent="0.35">
      <c r="A4" s="988"/>
      <c r="B4" s="180"/>
      <c r="C4" s="175"/>
      <c r="D4" s="195"/>
      <c r="E4" s="196"/>
      <c r="F4" s="196"/>
      <c r="G4" s="195"/>
      <c r="H4" s="195"/>
      <c r="I4" s="195"/>
      <c r="J4" s="195"/>
      <c r="K4" s="195"/>
      <c r="L4" s="195"/>
      <c r="M4" s="195"/>
      <c r="N4" s="195"/>
      <c r="O4" s="989"/>
    </row>
    <row r="5" spans="1:15" ht="62" x14ac:dyDescent="0.35">
      <c r="A5" s="990" t="s">
        <v>224</v>
      </c>
      <c r="B5" s="180">
        <v>10000</v>
      </c>
      <c r="C5" s="176" t="s">
        <v>225</v>
      </c>
      <c r="D5" s="197" t="s">
        <v>226</v>
      </c>
      <c r="E5" s="198">
        <v>15000</v>
      </c>
      <c r="F5" s="112" t="s">
        <v>227</v>
      </c>
      <c r="G5" s="195"/>
      <c r="H5" s="195"/>
      <c r="I5" s="195"/>
      <c r="J5" s="195"/>
      <c r="K5" s="195"/>
      <c r="L5" s="195"/>
      <c r="M5" s="195"/>
      <c r="N5" s="195"/>
      <c r="O5" s="991" t="s">
        <v>228</v>
      </c>
    </row>
    <row r="6" spans="1:15" ht="81.650000000000006" customHeight="1" x14ac:dyDescent="0.35">
      <c r="A6" s="992" t="s">
        <v>229</v>
      </c>
      <c r="B6" s="180">
        <v>30000</v>
      </c>
      <c r="C6" s="993" t="s">
        <v>230</v>
      </c>
      <c r="D6" s="195" t="s">
        <v>231</v>
      </c>
      <c r="E6" s="199">
        <v>6000</v>
      </c>
      <c r="F6" s="196"/>
      <c r="G6" s="195"/>
      <c r="H6" s="195"/>
      <c r="I6" s="195"/>
      <c r="J6" s="195"/>
      <c r="K6" s="195"/>
      <c r="L6" s="195"/>
      <c r="M6" s="195"/>
      <c r="N6" s="195"/>
      <c r="O6" s="991" t="s">
        <v>228</v>
      </c>
    </row>
    <row r="7" spans="1:15" ht="21" x14ac:dyDescent="0.35">
      <c r="A7" s="994" t="s">
        <v>232</v>
      </c>
      <c r="B7" s="563">
        <f>SUM(B5:B6)</f>
        <v>40000</v>
      </c>
      <c r="C7" s="178"/>
      <c r="D7" s="200"/>
      <c r="E7" s="201"/>
      <c r="F7" s="202"/>
      <c r="G7" s="200"/>
      <c r="H7" s="200"/>
      <c r="I7" s="200"/>
      <c r="J7" s="200"/>
      <c r="K7" s="200"/>
      <c r="L7" s="200"/>
      <c r="M7" s="200"/>
      <c r="N7" s="200"/>
      <c r="O7" s="995"/>
    </row>
    <row r="8" spans="1:15" ht="31" x14ac:dyDescent="0.35">
      <c r="A8" s="887"/>
      <c r="D8" s="195"/>
      <c r="E8" s="199"/>
      <c r="F8" s="196"/>
      <c r="G8" s="195"/>
      <c r="H8" s="195"/>
      <c r="I8" s="195"/>
      <c r="J8" s="195"/>
      <c r="K8" s="195"/>
      <c r="L8" s="195"/>
      <c r="M8" s="195"/>
      <c r="N8" s="195"/>
      <c r="O8" s="991" t="s">
        <v>228</v>
      </c>
    </row>
    <row r="9" spans="1:15" ht="15.5" x14ac:dyDescent="0.35">
      <c r="A9" s="990"/>
      <c r="B9" s="180"/>
      <c r="C9" s="177"/>
      <c r="D9" s="195" t="s">
        <v>233</v>
      </c>
      <c r="E9" s="199"/>
      <c r="F9" s="196"/>
      <c r="G9" s="195"/>
      <c r="H9" s="195"/>
      <c r="I9" s="195"/>
      <c r="J9" s="195"/>
      <c r="K9" s="195"/>
      <c r="L9" s="195"/>
      <c r="M9" s="195"/>
      <c r="N9" s="195"/>
      <c r="O9" s="989"/>
    </row>
    <row r="10" spans="1:15" ht="63" customHeight="1" x14ac:dyDescent="0.35">
      <c r="A10" s="996" t="s">
        <v>234</v>
      </c>
      <c r="B10" s="564">
        <v>25000</v>
      </c>
      <c r="C10" s="176" t="s">
        <v>235</v>
      </c>
      <c r="D10" s="203" t="s">
        <v>236</v>
      </c>
      <c r="E10" s="199">
        <v>20000</v>
      </c>
      <c r="F10" s="196"/>
      <c r="G10" s="195"/>
      <c r="H10" s="195"/>
      <c r="I10" s="195"/>
      <c r="J10" s="195"/>
      <c r="K10" s="195"/>
      <c r="L10" s="195"/>
      <c r="M10" s="195"/>
      <c r="N10" s="195"/>
      <c r="O10" s="989"/>
    </row>
    <row r="11" spans="1:15" ht="15.5" x14ac:dyDescent="0.35">
      <c r="A11" s="988"/>
      <c r="B11" s="180"/>
      <c r="C11" s="175"/>
      <c r="D11" s="204"/>
      <c r="E11" s="205"/>
      <c r="F11" s="196"/>
      <c r="G11" s="195"/>
      <c r="H11" s="195"/>
      <c r="I11" s="195"/>
      <c r="J11" s="195"/>
      <c r="K11" s="195"/>
      <c r="L11" s="195"/>
      <c r="M11" s="195"/>
      <c r="N11" s="195"/>
      <c r="O11" s="989"/>
    </row>
    <row r="12" spans="1:15" ht="15.5" x14ac:dyDescent="0.35">
      <c r="A12" s="988"/>
      <c r="B12" s="180"/>
      <c r="C12" s="175"/>
      <c r="D12" s="195"/>
      <c r="E12" s="199"/>
      <c r="F12" s="196"/>
      <c r="G12" s="195"/>
      <c r="H12" s="195"/>
      <c r="I12" s="195"/>
      <c r="J12" s="195"/>
      <c r="K12" s="195"/>
      <c r="L12" s="195"/>
      <c r="M12" s="195"/>
      <c r="N12" s="195"/>
      <c r="O12" s="989"/>
    </row>
    <row r="13" spans="1:15" ht="15.5" x14ac:dyDescent="0.35">
      <c r="A13" s="997"/>
      <c r="B13" s="181"/>
      <c r="C13" s="178"/>
      <c r="D13" s="200"/>
      <c r="E13" s="201">
        <f>SUM(E5:E12)</f>
        <v>41000</v>
      </c>
      <c r="F13" s="202"/>
      <c r="G13" s="200"/>
      <c r="H13" s="200"/>
      <c r="I13" s="200"/>
      <c r="J13" s="200"/>
      <c r="K13" s="200"/>
      <c r="L13" s="200"/>
      <c r="M13" s="200"/>
      <c r="N13" s="200"/>
      <c r="O13" s="995"/>
    </row>
    <row r="14" spans="1:15" ht="15.5" x14ac:dyDescent="0.35">
      <c r="A14" s="988"/>
      <c r="B14" s="180"/>
      <c r="C14" s="175"/>
      <c r="D14" s="195"/>
      <c r="E14" s="196"/>
      <c r="F14" s="196"/>
      <c r="G14" s="195"/>
      <c r="H14" s="195"/>
      <c r="I14" s="195"/>
      <c r="J14" s="195"/>
      <c r="K14" s="195"/>
      <c r="L14" s="195"/>
      <c r="M14" s="195"/>
      <c r="N14" s="195"/>
      <c r="O14" s="989"/>
    </row>
    <row r="15" spans="1:15" ht="36" customHeight="1" thickBot="1" x14ac:dyDescent="0.4">
      <c r="A15" s="918"/>
      <c r="B15" s="998"/>
      <c r="C15" s="999"/>
      <c r="D15" s="1000" t="s">
        <v>237</v>
      </c>
      <c r="E15" s="1001">
        <v>20000</v>
      </c>
      <c r="F15" s="1002">
        <v>0</v>
      </c>
      <c r="G15" s="1003"/>
      <c r="H15" s="1003"/>
      <c r="I15" s="1003"/>
      <c r="J15" s="1003"/>
      <c r="K15" s="1003"/>
      <c r="L15" s="1003"/>
      <c r="M15" s="1003"/>
      <c r="N15" s="1003"/>
      <c r="O15" s="1004" t="s">
        <v>238</v>
      </c>
    </row>
    <row r="16" spans="1:15" ht="15.5" x14ac:dyDescent="0.35">
      <c r="A16" s="67"/>
      <c r="B16" s="183"/>
      <c r="C16" s="93"/>
      <c r="D16" s="67"/>
      <c r="E16" s="89"/>
      <c r="F16" s="89"/>
      <c r="G16" s="67"/>
      <c r="H16" s="67"/>
      <c r="I16" s="67"/>
      <c r="J16" s="67"/>
      <c r="K16" s="67"/>
      <c r="L16" s="67"/>
      <c r="M16" s="67"/>
      <c r="N16" s="67"/>
      <c r="O16" s="67"/>
    </row>
    <row r="17" spans="1:15" ht="15.5" x14ac:dyDescent="0.35">
      <c r="A17" s="67"/>
      <c r="B17" s="183"/>
      <c r="C17" s="93"/>
      <c r="D17" s="67"/>
      <c r="E17" s="89"/>
      <c r="F17" s="89"/>
      <c r="G17" s="67"/>
      <c r="H17" s="67"/>
      <c r="I17" s="67"/>
      <c r="J17" s="67"/>
      <c r="K17" s="67"/>
      <c r="L17" s="67"/>
      <c r="M17" s="67"/>
      <c r="N17" s="67"/>
      <c r="O17" s="67"/>
    </row>
    <row r="18" spans="1:15" ht="15.5" x14ac:dyDescent="0.35">
      <c r="A18" s="67"/>
      <c r="B18" s="183"/>
      <c r="C18" s="93"/>
      <c r="D18" s="67"/>
      <c r="E18" s="89"/>
      <c r="F18" s="89"/>
      <c r="G18" s="67"/>
      <c r="H18" s="67"/>
      <c r="I18" s="67"/>
      <c r="J18" s="67"/>
      <c r="K18" s="67"/>
      <c r="L18" s="67"/>
      <c r="M18" s="67"/>
      <c r="N18" s="67"/>
      <c r="O18" s="67"/>
    </row>
  </sheetData>
  <mergeCells count="1">
    <mergeCell ref="A2:B2"/>
  </mergeCell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683D5-67CA-4775-8805-BE0A4357A6FA}">
  <sheetPr>
    <tabColor theme="7" tint="-0.249977111117893"/>
  </sheetPr>
  <dimension ref="A1:Q25"/>
  <sheetViews>
    <sheetView workbookViewId="0">
      <selection activeCell="C18" sqref="C18"/>
    </sheetView>
  </sheetViews>
  <sheetFormatPr defaultRowHeight="14.5" x14ac:dyDescent="0.35"/>
  <cols>
    <col min="1" max="1" width="43.453125" customWidth="1"/>
    <col min="2" max="2" width="25.1796875" customWidth="1"/>
    <col min="3" max="3" width="25.1796875" style="14" customWidth="1"/>
    <col min="4" max="4" width="25.1796875" customWidth="1"/>
    <col min="5" max="5" width="20.453125" style="14" customWidth="1"/>
    <col min="6" max="15" width="0" hidden="1" customWidth="1"/>
  </cols>
  <sheetData>
    <row r="1" spans="1:17" ht="24" customHeight="1" x14ac:dyDescent="0.35">
      <c r="A1" s="950" t="s">
        <v>43</v>
      </c>
      <c r="B1" s="951"/>
      <c r="C1" s="952"/>
      <c r="D1" s="951"/>
      <c r="E1" s="953"/>
      <c r="F1" s="970"/>
      <c r="G1" s="72" t="s">
        <v>217</v>
      </c>
      <c r="H1" s="72" t="s">
        <v>218</v>
      </c>
      <c r="I1" s="72" t="s">
        <v>219</v>
      </c>
      <c r="J1" s="71"/>
      <c r="K1" s="71"/>
      <c r="L1" s="71"/>
      <c r="M1" s="71"/>
      <c r="N1" s="73"/>
    </row>
    <row r="2" spans="1:17" ht="26.5" customHeight="1" x14ac:dyDescent="0.35">
      <c r="A2" s="954" t="s">
        <v>239</v>
      </c>
      <c r="B2" s="608"/>
      <c r="C2" s="609"/>
      <c r="D2" s="608"/>
      <c r="E2" s="955"/>
      <c r="F2" s="971"/>
      <c r="G2" s="67"/>
      <c r="H2" s="67"/>
      <c r="I2" s="67"/>
      <c r="J2" s="74"/>
      <c r="K2" s="74"/>
      <c r="L2" s="75"/>
      <c r="M2" s="75"/>
      <c r="N2" s="76"/>
    </row>
    <row r="3" spans="1:17" ht="15.5" x14ac:dyDescent="0.35">
      <c r="A3" s="956" t="s">
        <v>240</v>
      </c>
      <c r="B3" s="77" t="s">
        <v>241</v>
      </c>
      <c r="C3" s="957" t="s">
        <v>56</v>
      </c>
      <c r="D3" s="958" t="s">
        <v>98</v>
      </c>
      <c r="E3" s="959" t="s">
        <v>222</v>
      </c>
      <c r="F3" s="972" t="s">
        <v>8</v>
      </c>
      <c r="G3" s="78"/>
      <c r="H3" s="79"/>
      <c r="I3" s="79"/>
      <c r="J3" s="80" t="s">
        <v>9</v>
      </c>
      <c r="K3" s="80" t="s">
        <v>10</v>
      </c>
      <c r="L3" s="80" t="s">
        <v>11</v>
      </c>
      <c r="M3" s="80" t="s">
        <v>12</v>
      </c>
      <c r="N3" s="81" t="s">
        <v>223</v>
      </c>
    </row>
    <row r="4" spans="1:17" x14ac:dyDescent="0.35">
      <c r="A4" s="960"/>
      <c r="C4" s="224"/>
      <c r="E4" s="961"/>
    </row>
    <row r="5" spans="1:17" ht="29" x14ac:dyDescent="0.35">
      <c r="A5" s="962" t="s">
        <v>242</v>
      </c>
      <c r="B5" t="s">
        <v>243</v>
      </c>
      <c r="C5" s="963">
        <v>75000</v>
      </c>
      <c r="E5" s="964">
        <v>75000</v>
      </c>
    </row>
    <row r="6" spans="1:17" x14ac:dyDescent="0.35">
      <c r="A6" s="960" t="s">
        <v>244</v>
      </c>
      <c r="C6" s="963"/>
      <c r="E6" s="964"/>
    </row>
    <row r="7" spans="1:17" ht="29" x14ac:dyDescent="0.35">
      <c r="A7" s="960"/>
      <c r="B7" s="115" t="s">
        <v>245</v>
      </c>
      <c r="C7" s="963">
        <v>8000</v>
      </c>
      <c r="D7" s="115"/>
      <c r="E7" s="964">
        <v>8000</v>
      </c>
    </row>
    <row r="8" spans="1:17" x14ac:dyDescent="0.35">
      <c r="A8" s="960"/>
      <c r="C8" s="963"/>
      <c r="E8" s="964"/>
      <c r="Q8" s="116"/>
    </row>
    <row r="9" spans="1:17" x14ac:dyDescent="0.35">
      <c r="A9" s="960"/>
      <c r="B9" t="s">
        <v>246</v>
      </c>
      <c r="C9" s="963">
        <v>3000</v>
      </c>
      <c r="E9" s="964">
        <v>3000</v>
      </c>
    </row>
    <row r="10" spans="1:17" x14ac:dyDescent="0.35">
      <c r="A10" s="960"/>
      <c r="C10" s="158"/>
      <c r="E10" s="964"/>
    </row>
    <row r="11" spans="1:17" ht="43.5" x14ac:dyDescent="0.35">
      <c r="A11" s="960"/>
      <c r="B11" s="4" t="s">
        <v>247</v>
      </c>
      <c r="C11" s="184">
        <v>7000</v>
      </c>
      <c r="D11" s="115" t="s">
        <v>248</v>
      </c>
      <c r="E11" s="964"/>
    </row>
    <row r="12" spans="1:17" ht="19.5" customHeight="1" x14ac:dyDescent="0.35">
      <c r="A12" s="960"/>
      <c r="E12" s="965"/>
      <c r="F12" s="973"/>
      <c r="G12" s="83"/>
      <c r="H12" s="83"/>
      <c r="I12" s="83"/>
      <c r="J12" s="83"/>
      <c r="K12" s="83"/>
      <c r="L12" s="83"/>
      <c r="M12" s="83"/>
      <c r="N12" s="83"/>
      <c r="O12" s="83"/>
    </row>
    <row r="13" spans="1:17" x14ac:dyDescent="0.35">
      <c r="A13" s="960"/>
      <c r="E13" s="965"/>
    </row>
    <row r="14" spans="1:17" x14ac:dyDescent="0.35">
      <c r="A14" s="960" t="s">
        <v>249</v>
      </c>
      <c r="E14" s="965"/>
    </row>
    <row r="15" spans="1:17" x14ac:dyDescent="0.35">
      <c r="A15" s="966" t="s">
        <v>250</v>
      </c>
      <c r="B15" t="s">
        <v>251</v>
      </c>
      <c r="C15" s="184">
        <v>10000</v>
      </c>
      <c r="E15" s="965"/>
    </row>
    <row r="16" spans="1:17" x14ac:dyDescent="0.35">
      <c r="A16" s="960"/>
      <c r="B16" t="s">
        <v>252</v>
      </c>
      <c r="C16" s="184">
        <v>10000</v>
      </c>
      <c r="E16" s="965"/>
    </row>
    <row r="17" spans="1:5" x14ac:dyDescent="0.35">
      <c r="A17" s="966"/>
      <c r="E17" s="965"/>
    </row>
    <row r="18" spans="1:5" ht="21" x14ac:dyDescent="0.35">
      <c r="A18" s="974" t="s">
        <v>253</v>
      </c>
      <c r="B18" s="967"/>
      <c r="C18" s="968">
        <f>SUM(C5:C17)</f>
        <v>113000</v>
      </c>
      <c r="D18" s="967"/>
      <c r="E18" s="969">
        <f>SUM(E5:E11)</f>
        <v>86000</v>
      </c>
    </row>
    <row r="25" spans="1:5" x14ac:dyDescent="0.35">
      <c r="B25" s="1"/>
    </row>
  </sheetData>
  <pageMargins left="0.7" right="0.7" top="0.75" bottom="0.75" header="0.3" footer="0.3"/>
  <pageSetup paperSize="8" orientation="landscape"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56151-42B4-4CE6-B5D4-A7F483E01F38}">
  <sheetPr>
    <tabColor theme="6" tint="0.59999389629810485"/>
    <pageSetUpPr fitToPage="1"/>
  </sheetPr>
  <dimension ref="A1:N9"/>
  <sheetViews>
    <sheetView zoomScaleNormal="100" workbookViewId="0">
      <selection activeCell="E39" sqref="E39"/>
    </sheetView>
  </sheetViews>
  <sheetFormatPr defaultRowHeight="14.5" x14ac:dyDescent="0.35"/>
  <cols>
    <col min="1" max="1" width="21.54296875" customWidth="1"/>
    <col min="2" max="2" width="16.54296875" style="158" customWidth="1"/>
    <col min="3" max="4" width="28.7265625" customWidth="1"/>
    <col min="5" max="5" width="28.7265625" style="115" customWidth="1"/>
    <col min="6" max="6" width="19.1796875" customWidth="1"/>
    <col min="7" max="7" width="10.81640625" customWidth="1"/>
    <col min="8" max="12" width="0" hidden="1" customWidth="1"/>
    <col min="13" max="13" width="9.1796875" hidden="1" customWidth="1"/>
    <col min="14" max="14" width="49.81640625" customWidth="1"/>
  </cols>
  <sheetData>
    <row r="1" spans="1:14" ht="30.65" customHeight="1" x14ac:dyDescent="0.35">
      <c r="A1" s="923" t="s">
        <v>254</v>
      </c>
      <c r="B1" s="924"/>
      <c r="C1" s="925"/>
      <c r="D1" s="925"/>
      <c r="E1" s="926"/>
      <c r="F1" s="927"/>
      <c r="G1" s="928"/>
      <c r="H1" s="929"/>
      <c r="I1" s="929"/>
      <c r="J1" s="929"/>
      <c r="K1" s="929"/>
      <c r="L1" s="929"/>
      <c r="M1" s="930"/>
      <c r="N1" s="931"/>
    </row>
    <row r="2" spans="1:14" ht="27.65" customHeight="1" thickBot="1" x14ac:dyDescent="0.4">
      <c r="A2" s="932" t="s">
        <v>255</v>
      </c>
      <c r="B2" s="565"/>
      <c r="C2" s="566"/>
      <c r="D2" s="566"/>
      <c r="E2" s="687"/>
      <c r="F2" s="459"/>
      <c r="G2" s="460"/>
      <c r="H2" s="461"/>
      <c r="I2" s="461"/>
      <c r="J2" s="461"/>
      <c r="K2" s="461"/>
      <c r="L2" s="461"/>
      <c r="M2" s="462"/>
      <c r="N2" s="933"/>
    </row>
    <row r="3" spans="1:14" ht="76.5" customHeight="1" x14ac:dyDescent="0.35">
      <c r="A3" s="934" t="s">
        <v>256</v>
      </c>
      <c r="B3" s="157" t="s">
        <v>56</v>
      </c>
      <c r="C3" s="156" t="s">
        <v>257</v>
      </c>
      <c r="D3" s="685" t="s">
        <v>99</v>
      </c>
      <c r="E3" s="688" t="s">
        <v>100</v>
      </c>
      <c r="F3" s="284" t="s">
        <v>174</v>
      </c>
      <c r="G3" s="463" t="s">
        <v>258</v>
      </c>
      <c r="H3" s="464">
        <v>0</v>
      </c>
      <c r="I3" s="464">
        <v>0</v>
      </c>
      <c r="J3" s="464">
        <v>0</v>
      </c>
      <c r="K3" s="464">
        <v>4000</v>
      </c>
      <c r="L3" s="464"/>
      <c r="M3" s="214"/>
      <c r="N3" s="935" t="s">
        <v>259</v>
      </c>
    </row>
    <row r="4" spans="1:14" ht="108.75" customHeight="1" x14ac:dyDescent="0.35">
      <c r="A4" s="830" t="s">
        <v>260</v>
      </c>
      <c r="B4" s="69">
        <v>5000</v>
      </c>
      <c r="C4" s="155" t="s">
        <v>261</v>
      </c>
      <c r="D4" s="682">
        <v>5000</v>
      </c>
      <c r="E4" s="936" t="s">
        <v>68</v>
      </c>
      <c r="F4" s="465">
        <v>0</v>
      </c>
      <c r="G4" s="466"/>
      <c r="H4" s="464">
        <v>35000</v>
      </c>
      <c r="I4" s="464">
        <v>29000</v>
      </c>
      <c r="J4" s="464">
        <v>30000</v>
      </c>
      <c r="K4" s="464">
        <v>65000</v>
      </c>
      <c r="L4" s="464">
        <v>65000</v>
      </c>
      <c r="M4" s="467" t="s">
        <v>262</v>
      </c>
      <c r="N4" s="937"/>
    </row>
    <row r="5" spans="1:14" ht="128.25" customHeight="1" x14ac:dyDescent="0.35">
      <c r="A5" s="830" t="s">
        <v>263</v>
      </c>
      <c r="B5" s="69">
        <v>120000</v>
      </c>
      <c r="C5" s="155" t="s">
        <v>264</v>
      </c>
      <c r="D5" s="682">
        <v>120000</v>
      </c>
      <c r="E5" s="936" t="s">
        <v>265</v>
      </c>
      <c r="F5" s="468">
        <v>100000</v>
      </c>
      <c r="G5" s="464">
        <v>70000</v>
      </c>
      <c r="H5" s="464">
        <v>1000</v>
      </c>
      <c r="I5" s="464">
        <v>1500</v>
      </c>
      <c r="J5" s="464">
        <v>1500</v>
      </c>
      <c r="K5" s="464">
        <v>2000</v>
      </c>
      <c r="L5" s="464">
        <v>2000</v>
      </c>
      <c r="M5" s="469" t="s">
        <v>266</v>
      </c>
      <c r="N5" s="938" t="s">
        <v>267</v>
      </c>
    </row>
    <row r="6" spans="1:14" ht="85.5" customHeight="1" x14ac:dyDescent="0.35">
      <c r="A6" s="830" t="s">
        <v>268</v>
      </c>
      <c r="B6" s="69">
        <v>2500</v>
      </c>
      <c r="C6" s="155"/>
      <c r="D6" s="682">
        <v>2500</v>
      </c>
      <c r="E6" s="936" t="s">
        <v>70</v>
      </c>
      <c r="F6" s="468">
        <v>1000</v>
      </c>
      <c r="G6" s="471">
        <v>0</v>
      </c>
      <c r="H6" s="464">
        <v>30000</v>
      </c>
      <c r="I6" s="464">
        <v>24000</v>
      </c>
      <c r="J6" s="464">
        <v>25000</v>
      </c>
      <c r="K6" s="464">
        <v>25000</v>
      </c>
      <c r="L6" s="464">
        <v>22000</v>
      </c>
      <c r="M6" s="469" t="s">
        <v>269</v>
      </c>
      <c r="N6" s="939" t="s">
        <v>270</v>
      </c>
    </row>
    <row r="7" spans="1:14" ht="77.5" x14ac:dyDescent="0.35">
      <c r="A7" s="830" t="s">
        <v>150</v>
      </c>
      <c r="B7" s="69">
        <v>5000</v>
      </c>
      <c r="C7" s="155"/>
      <c r="D7" s="682">
        <v>5000</v>
      </c>
      <c r="E7" s="155" t="s">
        <v>271</v>
      </c>
      <c r="F7" s="465">
        <v>5000</v>
      </c>
      <c r="G7" s="464">
        <v>12000</v>
      </c>
      <c r="H7" s="472">
        <f>SUM(H3:H6)</f>
        <v>66000</v>
      </c>
      <c r="I7" s="472">
        <f>SUM(I3:I6)</f>
        <v>54500</v>
      </c>
      <c r="J7" s="472">
        <f>SUM(J3:J6)</f>
        <v>56500</v>
      </c>
      <c r="K7" s="472">
        <f>SUM(K3:K6)</f>
        <v>96000</v>
      </c>
      <c r="L7" s="472">
        <f>SUM(L4:L6)</f>
        <v>89000</v>
      </c>
      <c r="M7" s="328"/>
      <c r="N7" s="939" t="s">
        <v>272</v>
      </c>
    </row>
    <row r="8" spans="1:14" ht="29.15" customHeight="1" thickBot="1" x14ac:dyDescent="0.4">
      <c r="A8" s="940" t="s">
        <v>273</v>
      </c>
      <c r="B8" s="941">
        <f>SUM(B4:B7)</f>
        <v>132500</v>
      </c>
      <c r="C8" s="942"/>
      <c r="D8" s="943">
        <f>SUM(D4:D7)</f>
        <v>132500</v>
      </c>
      <c r="E8" s="944"/>
      <c r="F8" s="945">
        <f>SUM(F5:F7)</f>
        <v>106000</v>
      </c>
      <c r="G8" s="946">
        <f>SUM(G4:G7)</f>
        <v>82000</v>
      </c>
      <c r="H8" s="947"/>
      <c r="I8" s="947"/>
      <c r="J8" s="947"/>
      <c r="K8" s="947"/>
      <c r="L8" s="947"/>
      <c r="M8" s="948"/>
      <c r="N8" s="949"/>
    </row>
    <row r="9" spans="1:14" x14ac:dyDescent="0.35">
      <c r="A9" s="473"/>
      <c r="B9" s="474"/>
      <c r="C9" s="475"/>
      <c r="D9" s="475"/>
      <c r="E9" s="689"/>
      <c r="F9" s="142"/>
      <c r="G9" s="476"/>
    </row>
  </sheetData>
  <pageMargins left="0.70866141732283472" right="0.70866141732283472" top="0.74803149606299213" bottom="0.74803149606299213" header="0.31496062992125984" footer="0.31496062992125984"/>
  <pageSetup paperSize="8" scale="94" orientation="landscape"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249977111117893"/>
    <pageSetUpPr fitToPage="1"/>
  </sheetPr>
  <dimension ref="A1:Q48"/>
  <sheetViews>
    <sheetView zoomScale="85" zoomScaleNormal="85" workbookViewId="0">
      <pane xSplit="1" ySplit="3" topLeftCell="B4" activePane="bottomRight" state="frozen"/>
      <selection pane="topRight" activeCell="B1" sqref="B1"/>
      <selection pane="bottomLeft" activeCell="A4" sqref="A4"/>
      <selection pane="bottomRight" activeCell="B38" sqref="B38"/>
    </sheetView>
  </sheetViews>
  <sheetFormatPr defaultRowHeight="14.5" x14ac:dyDescent="0.35"/>
  <cols>
    <col min="1" max="1" width="53" style="4" customWidth="1"/>
    <col min="2" max="2" width="20.453125" style="132" customWidth="1"/>
    <col min="3" max="3" width="37.26953125" style="55" customWidth="1"/>
    <col min="4" max="4" width="21.54296875" style="55" customWidth="1"/>
    <col min="5" max="5" width="14.81640625" style="55" hidden="1" customWidth="1"/>
    <col min="6" max="6" width="14.1796875" style="55" customWidth="1"/>
    <col min="7" max="7" width="13.54296875" style="4" hidden="1" customWidth="1"/>
    <col min="8" max="8" width="12.1796875" style="4" hidden="1" customWidth="1"/>
    <col min="9" max="9" width="13.1796875" style="4" hidden="1" customWidth="1"/>
    <col min="10" max="10" width="12.81640625" style="4" hidden="1" customWidth="1"/>
    <col min="11" max="11" width="13.81640625" style="4" hidden="1" customWidth="1"/>
    <col min="12" max="12" width="13.1796875" style="4" hidden="1" customWidth="1"/>
    <col min="13" max="13" width="12.54296875" style="4" hidden="1" customWidth="1"/>
    <col min="14" max="14" width="13.453125" style="4" hidden="1" customWidth="1"/>
    <col min="15" max="15" width="63.81640625" customWidth="1"/>
    <col min="16" max="16" width="16.453125" customWidth="1"/>
    <col min="17" max="17" width="16.81640625" customWidth="1"/>
  </cols>
  <sheetData>
    <row r="1" spans="1:17" ht="32.5" customHeight="1" x14ac:dyDescent="0.35">
      <c r="A1" s="1163" t="s">
        <v>274</v>
      </c>
      <c r="B1" s="1164"/>
      <c r="C1" s="874"/>
      <c r="D1" s="875"/>
      <c r="E1" s="875"/>
      <c r="F1" s="875"/>
      <c r="G1" s="876"/>
      <c r="H1" s="877" t="s">
        <v>217</v>
      </c>
      <c r="I1" s="877" t="s">
        <v>218</v>
      </c>
      <c r="J1" s="877" t="s">
        <v>219</v>
      </c>
      <c r="K1" s="876"/>
      <c r="L1" s="876"/>
      <c r="M1" s="876"/>
      <c r="N1" s="876"/>
      <c r="O1" s="878"/>
    </row>
    <row r="2" spans="1:17" ht="27.65" customHeight="1" x14ac:dyDescent="0.35">
      <c r="A2" s="879" t="s">
        <v>275</v>
      </c>
      <c r="B2" s="567"/>
      <c r="C2" s="558"/>
      <c r="D2" s="381"/>
      <c r="E2" s="381"/>
      <c r="F2" s="381"/>
      <c r="G2" s="382"/>
      <c r="H2" s="880"/>
      <c r="I2" s="880"/>
      <c r="J2" s="880"/>
      <c r="K2" s="881"/>
      <c r="L2" s="881"/>
      <c r="M2" s="383"/>
      <c r="N2" s="383"/>
      <c r="O2" s="882"/>
    </row>
    <row r="3" spans="1:17" ht="15.5" x14ac:dyDescent="0.35">
      <c r="A3" s="883" t="s">
        <v>173</v>
      </c>
      <c r="B3" s="164" t="s">
        <v>4</v>
      </c>
      <c r="C3" s="159" t="s">
        <v>276</v>
      </c>
      <c r="D3" s="384" t="s">
        <v>174</v>
      </c>
      <c r="E3" s="385" t="s">
        <v>277</v>
      </c>
      <c r="F3" s="386" t="s">
        <v>7</v>
      </c>
      <c r="G3" s="387" t="s">
        <v>8</v>
      </c>
      <c r="H3" s="388"/>
      <c r="I3" s="389"/>
      <c r="J3" s="389"/>
      <c r="K3" s="390" t="s">
        <v>9</v>
      </c>
      <c r="L3" s="390" t="s">
        <v>10</v>
      </c>
      <c r="M3" s="390" t="s">
        <v>11</v>
      </c>
      <c r="N3" s="390" t="s">
        <v>12</v>
      </c>
      <c r="O3" s="884" t="s">
        <v>278</v>
      </c>
      <c r="P3" s="24"/>
    </row>
    <row r="4" spans="1:17" ht="15.75" customHeight="1" x14ac:dyDescent="0.35">
      <c r="A4" s="885" t="s">
        <v>279</v>
      </c>
      <c r="B4" s="121">
        <f>D4+(D4*6%)</f>
        <v>127740.6</v>
      </c>
      <c r="C4" s="117" t="s">
        <v>280</v>
      </c>
      <c r="D4" s="391">
        <f>F4+(F4*3%)</f>
        <v>120510</v>
      </c>
      <c r="E4" s="392"/>
      <c r="F4" s="393">
        <v>117000</v>
      </c>
      <c r="G4" s="394">
        <v>111855.75</v>
      </c>
      <c r="H4" s="395">
        <v>131595</v>
      </c>
      <c r="I4" s="228"/>
      <c r="J4" s="228">
        <f>I4+H4</f>
        <v>131595</v>
      </c>
      <c r="K4" s="228">
        <v>123171.74</v>
      </c>
      <c r="L4" s="228">
        <v>113067</v>
      </c>
      <c r="M4" s="228">
        <v>107155</v>
      </c>
      <c r="N4" s="228">
        <v>107350</v>
      </c>
      <c r="O4" s="886" t="s">
        <v>281</v>
      </c>
      <c r="P4" s="165"/>
      <c r="Q4" s="121"/>
    </row>
    <row r="5" spans="1:17" ht="15.75" customHeight="1" x14ac:dyDescent="0.35">
      <c r="A5" s="885" t="s">
        <v>282</v>
      </c>
      <c r="B5" s="121">
        <f t="shared" ref="B5:B7" si="0">D5+(D5*6%)</f>
        <v>103721</v>
      </c>
      <c r="C5" s="117" t="s">
        <v>283</v>
      </c>
      <c r="D5" s="391">
        <f>F5+(F5*3%)</f>
        <v>97850</v>
      </c>
      <c r="E5" s="392"/>
      <c r="F5" s="393">
        <v>95000</v>
      </c>
      <c r="G5" s="394">
        <v>90877.5</v>
      </c>
      <c r="H5" s="395">
        <v>100975</v>
      </c>
      <c r="I5" s="228"/>
      <c r="J5" s="228">
        <f t="shared" ref="J5:J32" si="1">I5+H5</f>
        <v>100975</v>
      </c>
      <c r="K5" s="228">
        <v>94055.45</v>
      </c>
      <c r="L5" s="228">
        <v>85115</v>
      </c>
      <c r="M5" s="228">
        <v>85780</v>
      </c>
      <c r="N5" s="228">
        <v>86668</v>
      </c>
      <c r="O5" s="886" t="s">
        <v>284</v>
      </c>
      <c r="P5" s="165"/>
      <c r="Q5" s="121"/>
    </row>
    <row r="6" spans="1:17" ht="31.5" customHeight="1" x14ac:dyDescent="0.35">
      <c r="A6" s="885" t="s">
        <v>285</v>
      </c>
      <c r="B6" s="121">
        <f t="shared" si="0"/>
        <v>103721</v>
      </c>
      <c r="C6" s="117" t="s">
        <v>286</v>
      </c>
      <c r="D6" s="391">
        <f>D5</f>
        <v>97850</v>
      </c>
      <c r="E6" s="392"/>
      <c r="F6" s="393">
        <v>40000</v>
      </c>
      <c r="G6" s="396">
        <v>52757</v>
      </c>
      <c r="H6" s="397">
        <v>52757</v>
      </c>
      <c r="I6" s="398"/>
      <c r="J6" s="228">
        <f t="shared" si="1"/>
        <v>52757</v>
      </c>
      <c r="K6" s="398">
        <f>54599-28797.85</f>
        <v>25801.15</v>
      </c>
      <c r="L6" s="398">
        <v>49089</v>
      </c>
      <c r="M6" s="398">
        <v>39764</v>
      </c>
      <c r="N6" s="247">
        <v>39764</v>
      </c>
      <c r="O6" s="886" t="s">
        <v>287</v>
      </c>
      <c r="P6" s="165"/>
      <c r="Q6" s="121"/>
    </row>
    <row r="7" spans="1:17" ht="29.15" customHeight="1" x14ac:dyDescent="0.35">
      <c r="A7" s="885" t="s">
        <v>288</v>
      </c>
      <c r="B7" s="121">
        <f t="shared" si="0"/>
        <v>103721</v>
      </c>
      <c r="C7" s="117" t="s">
        <v>289</v>
      </c>
      <c r="D7" s="391">
        <f>F7+(F7*3%)</f>
        <v>97850</v>
      </c>
      <c r="E7" s="392"/>
      <c r="F7" s="393">
        <v>95000</v>
      </c>
      <c r="G7" s="394">
        <v>91336.2</v>
      </c>
      <c r="H7" s="395"/>
      <c r="I7" s="228">
        <v>101478</v>
      </c>
      <c r="J7" s="228">
        <f t="shared" si="1"/>
        <v>101478</v>
      </c>
      <c r="K7" s="228">
        <v>75684.86</v>
      </c>
      <c r="L7" s="228">
        <v>68767.149999999994</v>
      </c>
      <c r="M7" s="228">
        <v>71250</v>
      </c>
      <c r="N7" s="228">
        <v>63498</v>
      </c>
      <c r="O7" s="886" t="s">
        <v>290</v>
      </c>
      <c r="P7" s="165"/>
      <c r="Q7" s="121"/>
    </row>
    <row r="8" spans="1:17" ht="195.75" customHeight="1" x14ac:dyDescent="0.35">
      <c r="A8" s="887" t="s">
        <v>291</v>
      </c>
      <c r="B8" s="165">
        <v>80000</v>
      </c>
      <c r="C8" s="888" t="s">
        <v>292</v>
      </c>
      <c r="D8" s="399">
        <v>8000</v>
      </c>
      <c r="E8" s="400"/>
      <c r="F8" s="401"/>
      <c r="G8" s="394">
        <f>-(G4+G5+G6+G7)*0.05</f>
        <v>-17341.322500000002</v>
      </c>
      <c r="H8" s="395"/>
      <c r="I8" s="228"/>
      <c r="J8" s="228">
        <f>G8</f>
        <v>-17341.322500000002</v>
      </c>
      <c r="K8" s="228">
        <f>-(K4+K5+K6+K7)*0.05</f>
        <v>-15935.660000000002</v>
      </c>
      <c r="L8" s="228"/>
      <c r="M8" s="228"/>
      <c r="N8" s="228"/>
      <c r="O8" s="889" t="s">
        <v>293</v>
      </c>
      <c r="P8" s="13"/>
      <c r="Q8" s="5"/>
    </row>
    <row r="9" spans="1:17" ht="24.75" customHeight="1" x14ac:dyDescent="0.35">
      <c r="A9" s="887"/>
      <c r="B9" s="486"/>
      <c r="C9" s="487"/>
      <c r="D9" s="488">
        <v>-10000</v>
      </c>
      <c r="E9" s="489"/>
      <c r="F9" s="490"/>
      <c r="G9" s="491"/>
      <c r="H9" s="492"/>
      <c r="I9" s="340"/>
      <c r="J9" s="340"/>
      <c r="K9" s="340"/>
      <c r="L9" s="340"/>
      <c r="M9" s="340"/>
      <c r="N9" s="340"/>
      <c r="O9" s="890" t="s">
        <v>294</v>
      </c>
      <c r="P9" s="13"/>
    </row>
    <row r="10" spans="1:17" ht="15.5" x14ac:dyDescent="0.35">
      <c r="A10" s="891" t="s">
        <v>295</v>
      </c>
      <c r="B10" s="501">
        <f>SUM(B4:B9)</f>
        <v>518903.6</v>
      </c>
      <c r="C10" s="502"/>
      <c r="D10" s="503">
        <f>SUM(D4:D9)</f>
        <v>412060</v>
      </c>
      <c r="E10" s="504"/>
      <c r="F10" s="505">
        <f>SUM(F4:F8)</f>
        <v>347000</v>
      </c>
      <c r="G10" s="506">
        <f>SUM(G4:G8)</f>
        <v>329485.1275</v>
      </c>
      <c r="H10" s="507">
        <f t="shared" ref="H10:M10" si="2">SUM(H4:H8)</f>
        <v>285327</v>
      </c>
      <c r="I10" s="507">
        <f t="shared" si="2"/>
        <v>101478</v>
      </c>
      <c r="J10" s="507">
        <f t="shared" si="2"/>
        <v>369463.67749999999</v>
      </c>
      <c r="K10" s="507">
        <f t="shared" si="2"/>
        <v>302777.54000000004</v>
      </c>
      <c r="L10" s="507">
        <f t="shared" si="2"/>
        <v>316038.15000000002</v>
      </c>
      <c r="M10" s="507">
        <f t="shared" si="2"/>
        <v>303949</v>
      </c>
      <c r="N10" s="507">
        <f>SUM(N4:N8)</f>
        <v>297280</v>
      </c>
      <c r="O10" s="892"/>
      <c r="P10" s="13"/>
    </row>
    <row r="11" spans="1:17" ht="15.5" x14ac:dyDescent="0.35">
      <c r="A11" s="893"/>
      <c r="B11" s="493"/>
      <c r="C11" s="494"/>
      <c r="D11" s="495"/>
      <c r="E11" s="496"/>
      <c r="F11" s="496"/>
      <c r="G11" s="497"/>
      <c r="H11" s="498"/>
      <c r="I11" s="499"/>
      <c r="J11" s="500"/>
      <c r="K11" s="499"/>
      <c r="L11" s="499"/>
      <c r="M11" s="499"/>
      <c r="N11" s="499"/>
      <c r="O11" s="894"/>
      <c r="P11" s="12"/>
    </row>
    <row r="12" spans="1:17" ht="15.5" x14ac:dyDescent="0.35">
      <c r="A12" s="883" t="s">
        <v>195</v>
      </c>
      <c r="B12" s="166"/>
      <c r="C12" s="114"/>
      <c r="D12" s="405"/>
      <c r="E12" s="406"/>
      <c r="F12" s="406"/>
      <c r="G12" s="407"/>
      <c r="H12" s="408"/>
      <c r="I12" s="295"/>
      <c r="J12" s="295"/>
      <c r="K12" s="295"/>
      <c r="L12" s="295"/>
      <c r="M12" s="295"/>
      <c r="N12" s="295"/>
      <c r="O12" s="895"/>
    </row>
    <row r="13" spans="1:17" ht="15.5" x14ac:dyDescent="0.35">
      <c r="A13" s="885" t="s">
        <v>196</v>
      </c>
      <c r="B13" s="121"/>
      <c r="C13" s="117"/>
      <c r="D13" s="391"/>
      <c r="E13" s="392"/>
      <c r="F13" s="392"/>
      <c r="G13" s="404"/>
      <c r="H13" s="320"/>
      <c r="I13" s="291"/>
      <c r="J13" s="228">
        <f t="shared" si="1"/>
        <v>0</v>
      </c>
      <c r="K13" s="291"/>
      <c r="L13" s="291"/>
      <c r="M13" s="291"/>
      <c r="N13" s="291"/>
      <c r="O13" s="896"/>
    </row>
    <row r="14" spans="1:17" ht="15.5" x14ac:dyDescent="0.35">
      <c r="A14" s="897" t="s">
        <v>198</v>
      </c>
      <c r="B14" s="477">
        <v>300</v>
      </c>
      <c r="C14" s="118"/>
      <c r="D14" s="409">
        <v>300</v>
      </c>
      <c r="E14" s="410">
        <v>150</v>
      </c>
      <c r="F14" s="393">
        <v>150</v>
      </c>
      <c r="G14" s="411">
        <v>150</v>
      </c>
      <c r="H14" s="412">
        <v>100</v>
      </c>
      <c r="I14" s="247">
        <v>50</v>
      </c>
      <c r="J14" s="228">
        <f t="shared" si="1"/>
        <v>150</v>
      </c>
      <c r="K14" s="247">
        <v>150</v>
      </c>
      <c r="L14" s="247">
        <v>250</v>
      </c>
      <c r="M14" s="247">
        <v>250</v>
      </c>
      <c r="N14" s="247">
        <v>250</v>
      </c>
      <c r="O14" s="898"/>
    </row>
    <row r="15" spans="1:17" ht="15.5" x14ac:dyDescent="0.35">
      <c r="A15" s="897" t="s">
        <v>200</v>
      </c>
      <c r="B15" s="477">
        <v>2000</v>
      </c>
      <c r="C15" s="118"/>
      <c r="D15" s="409">
        <v>4000</v>
      </c>
      <c r="E15" s="410">
        <v>3500</v>
      </c>
      <c r="F15" s="393">
        <v>3500</v>
      </c>
      <c r="G15" s="411">
        <v>3445</v>
      </c>
      <c r="H15" s="412">
        <v>2584</v>
      </c>
      <c r="I15" s="247">
        <v>861</v>
      </c>
      <c r="J15" s="228">
        <f t="shared" si="1"/>
        <v>3445</v>
      </c>
      <c r="K15" s="247">
        <v>3445</v>
      </c>
      <c r="L15" s="247">
        <v>3445</v>
      </c>
      <c r="M15" s="247">
        <v>3445</v>
      </c>
      <c r="N15" s="247">
        <v>3445</v>
      </c>
      <c r="O15" s="898" t="s">
        <v>296</v>
      </c>
    </row>
    <row r="16" spans="1:17" ht="15.5" x14ac:dyDescent="0.35">
      <c r="A16" s="897" t="s">
        <v>203</v>
      </c>
      <c r="B16" s="477">
        <v>500</v>
      </c>
      <c r="C16" s="118"/>
      <c r="D16" s="409">
        <v>500</v>
      </c>
      <c r="E16" s="410">
        <v>100</v>
      </c>
      <c r="F16" s="393">
        <v>100</v>
      </c>
      <c r="G16" s="411">
        <v>100</v>
      </c>
      <c r="H16" s="412">
        <v>80</v>
      </c>
      <c r="I16" s="247">
        <v>20</v>
      </c>
      <c r="J16" s="228">
        <f t="shared" si="1"/>
        <v>100</v>
      </c>
      <c r="K16" s="247">
        <v>100</v>
      </c>
      <c r="L16" s="247">
        <v>150</v>
      </c>
      <c r="M16" s="247">
        <v>150</v>
      </c>
      <c r="N16" s="247">
        <v>150</v>
      </c>
      <c r="O16" s="898"/>
    </row>
    <row r="17" spans="1:15" ht="15.5" x14ac:dyDescent="0.35">
      <c r="A17" s="899" t="s">
        <v>297</v>
      </c>
      <c r="B17" s="478">
        <v>500</v>
      </c>
      <c r="C17" s="119"/>
      <c r="D17" s="413">
        <v>500</v>
      </c>
      <c r="E17" s="414">
        <v>300</v>
      </c>
      <c r="F17" s="393">
        <v>300</v>
      </c>
      <c r="G17" s="411">
        <v>300</v>
      </c>
      <c r="H17" s="412">
        <v>200</v>
      </c>
      <c r="I17" s="247">
        <v>100</v>
      </c>
      <c r="J17" s="228">
        <f t="shared" si="1"/>
        <v>300</v>
      </c>
      <c r="K17" s="247">
        <v>300</v>
      </c>
      <c r="L17" s="247">
        <v>150</v>
      </c>
      <c r="M17" s="247">
        <v>300</v>
      </c>
      <c r="N17" s="247">
        <v>300</v>
      </c>
      <c r="O17" s="898" t="s">
        <v>298</v>
      </c>
    </row>
    <row r="18" spans="1:15" ht="15.5" x14ac:dyDescent="0.35">
      <c r="A18" s="897" t="s">
        <v>299</v>
      </c>
      <c r="B18" s="477">
        <v>1250</v>
      </c>
      <c r="C18" s="118"/>
      <c r="D18" s="409">
        <v>1250</v>
      </c>
      <c r="E18" s="410">
        <v>1170</v>
      </c>
      <c r="F18" s="393">
        <v>1170</v>
      </c>
      <c r="G18" s="411">
        <v>1170</v>
      </c>
      <c r="H18" s="412">
        <v>1170</v>
      </c>
      <c r="I18" s="247"/>
      <c r="J18" s="228">
        <f t="shared" si="1"/>
        <v>1170</v>
      </c>
      <c r="K18" s="247">
        <v>1170</v>
      </c>
      <c r="L18" s="247">
        <v>1170</v>
      </c>
      <c r="M18" s="247">
        <f>110*12</f>
        <v>1320</v>
      </c>
      <c r="N18" s="247">
        <f>110*12</f>
        <v>1320</v>
      </c>
      <c r="O18" s="898" t="s">
        <v>300</v>
      </c>
    </row>
    <row r="19" spans="1:15" ht="17.25" customHeight="1" x14ac:dyDescent="0.35">
      <c r="A19" s="900" t="s">
        <v>208</v>
      </c>
      <c r="B19" s="479">
        <v>300</v>
      </c>
      <c r="C19" s="120"/>
      <c r="D19" s="415">
        <v>300</v>
      </c>
      <c r="E19" s="416">
        <v>250</v>
      </c>
      <c r="F19" s="393">
        <v>250</v>
      </c>
      <c r="G19" s="417">
        <v>375</v>
      </c>
      <c r="H19" s="418">
        <v>225</v>
      </c>
      <c r="I19" s="419">
        <v>150</v>
      </c>
      <c r="J19" s="228">
        <f t="shared" si="1"/>
        <v>375</v>
      </c>
      <c r="K19" s="419">
        <v>375</v>
      </c>
      <c r="L19" s="419">
        <v>500</v>
      </c>
      <c r="M19" s="419">
        <v>1000</v>
      </c>
      <c r="N19" s="420">
        <v>250</v>
      </c>
      <c r="O19" s="901" t="s">
        <v>301</v>
      </c>
    </row>
    <row r="20" spans="1:15" ht="15.5" x14ac:dyDescent="0.35">
      <c r="A20" s="902" t="s">
        <v>302</v>
      </c>
      <c r="B20" s="509">
        <f>SUM(B14:B19)</f>
        <v>4850</v>
      </c>
      <c r="C20" s="160"/>
      <c r="D20" s="421">
        <f>SUM(D14:D19)</f>
        <v>6850</v>
      </c>
      <c r="E20" s="422">
        <f>SUM(E14:E19)</f>
        <v>5470</v>
      </c>
      <c r="F20" s="422">
        <f>SUM(F14:F19)</f>
        <v>5470</v>
      </c>
      <c r="G20" s="423">
        <f>SUM(G14:G19)</f>
        <v>5540</v>
      </c>
      <c r="H20" s="424">
        <f t="shared" ref="H20:M20" si="3">SUM(H14:H19)</f>
        <v>4359</v>
      </c>
      <c r="I20" s="424">
        <f t="shared" si="3"/>
        <v>1181</v>
      </c>
      <c r="J20" s="424">
        <f t="shared" si="3"/>
        <v>5540</v>
      </c>
      <c r="K20" s="424">
        <f t="shared" si="3"/>
        <v>5540</v>
      </c>
      <c r="L20" s="424">
        <f t="shared" si="3"/>
        <v>5665</v>
      </c>
      <c r="M20" s="424">
        <f t="shared" si="3"/>
        <v>6465</v>
      </c>
      <c r="N20" s="424">
        <f>SUM(N14:N19)</f>
        <v>5715</v>
      </c>
      <c r="O20" s="903"/>
    </row>
    <row r="21" spans="1:15" ht="15.5" x14ac:dyDescent="0.35">
      <c r="A21" s="900"/>
      <c r="B21" s="508"/>
      <c r="C21" s="120"/>
      <c r="D21" s="481"/>
      <c r="E21" s="482"/>
      <c r="F21" s="482"/>
      <c r="G21" s="483"/>
      <c r="H21" s="484"/>
      <c r="I21" s="485"/>
      <c r="J21" s="485"/>
      <c r="K21" s="485"/>
      <c r="L21" s="485"/>
      <c r="M21" s="485"/>
      <c r="N21" s="485"/>
      <c r="O21" s="903"/>
    </row>
    <row r="22" spans="1:15" ht="15.5" x14ac:dyDescent="0.35">
      <c r="A22" s="885" t="s">
        <v>303</v>
      </c>
      <c r="B22" s="480">
        <v>1200</v>
      </c>
      <c r="C22" s="117"/>
      <c r="D22" s="391">
        <v>1200</v>
      </c>
      <c r="E22" s="392">
        <v>1000</v>
      </c>
      <c r="F22" s="393">
        <v>1000</v>
      </c>
      <c r="G22" s="404">
        <v>1036</v>
      </c>
      <c r="H22" s="425">
        <v>1672</v>
      </c>
      <c r="I22" s="426"/>
      <c r="J22" s="228">
        <f t="shared" si="1"/>
        <v>1672</v>
      </c>
      <c r="K22" s="426">
        <v>943</v>
      </c>
      <c r="L22" s="426">
        <v>886</v>
      </c>
      <c r="M22" s="426">
        <v>866</v>
      </c>
      <c r="N22" s="229">
        <f>86852*0.01</f>
        <v>868.52</v>
      </c>
      <c r="O22" s="898" t="s">
        <v>209</v>
      </c>
    </row>
    <row r="23" spans="1:15" ht="15.5" x14ac:dyDescent="0.35">
      <c r="A23" s="885" t="s">
        <v>304</v>
      </c>
      <c r="B23" s="480">
        <v>1200</v>
      </c>
      <c r="C23" s="117"/>
      <c r="D23" s="391">
        <v>1200</v>
      </c>
      <c r="E23" s="392">
        <v>1000</v>
      </c>
      <c r="F23" s="393">
        <v>1000</v>
      </c>
      <c r="G23" s="404">
        <v>805</v>
      </c>
      <c r="H23" s="425"/>
      <c r="I23" s="426"/>
      <c r="J23" s="228">
        <f t="shared" si="1"/>
        <v>0</v>
      </c>
      <c r="K23" s="426">
        <v>729</v>
      </c>
      <c r="L23" s="426">
        <v>677</v>
      </c>
      <c r="M23" s="426">
        <v>695</v>
      </c>
      <c r="N23" s="229">
        <f>70119*0.01</f>
        <v>701.19</v>
      </c>
      <c r="O23" s="898" t="s">
        <v>209</v>
      </c>
    </row>
    <row r="24" spans="1:15" ht="15.5" x14ac:dyDescent="0.35">
      <c r="A24" s="885" t="s">
        <v>305</v>
      </c>
      <c r="B24" s="480">
        <v>1200</v>
      </c>
      <c r="C24" s="117"/>
      <c r="D24" s="391">
        <v>1200</v>
      </c>
      <c r="E24" s="392">
        <v>1000</v>
      </c>
      <c r="F24" s="393"/>
      <c r="G24" s="427">
        <v>0</v>
      </c>
      <c r="H24" s="425"/>
      <c r="I24" s="426"/>
      <c r="J24" s="228">
        <f t="shared" si="1"/>
        <v>0</v>
      </c>
      <c r="K24" s="426">
        <v>0</v>
      </c>
      <c r="L24" s="426">
        <v>382</v>
      </c>
      <c r="M24" s="426">
        <v>500</v>
      </c>
      <c r="N24" s="229">
        <f>32171*0.01</f>
        <v>321.70999999999998</v>
      </c>
      <c r="O24" s="898"/>
    </row>
    <row r="25" spans="1:15" ht="15.5" x14ac:dyDescent="0.35">
      <c r="A25" s="885" t="s">
        <v>306</v>
      </c>
      <c r="B25" s="480">
        <v>1200</v>
      </c>
      <c r="C25" s="117"/>
      <c r="D25" s="391">
        <v>1200</v>
      </c>
      <c r="E25" s="392">
        <v>1000</v>
      </c>
      <c r="F25" s="393">
        <v>1000</v>
      </c>
      <c r="G25" s="404">
        <v>781</v>
      </c>
      <c r="H25" s="425"/>
      <c r="I25" s="426">
        <v>612</v>
      </c>
      <c r="J25" s="228">
        <f t="shared" si="1"/>
        <v>612</v>
      </c>
      <c r="K25" s="426">
        <v>612</v>
      </c>
      <c r="L25" s="426">
        <v>546</v>
      </c>
      <c r="M25" s="426">
        <v>580</v>
      </c>
      <c r="N25" s="229">
        <f>51373*0.01</f>
        <v>513.73</v>
      </c>
      <c r="O25" s="898" t="s">
        <v>209</v>
      </c>
    </row>
    <row r="26" spans="1:15" ht="15.5" x14ac:dyDescent="0.35">
      <c r="A26" s="885" t="s">
        <v>307</v>
      </c>
      <c r="B26" s="480">
        <v>12000</v>
      </c>
      <c r="C26" s="117"/>
      <c r="D26" s="391">
        <v>12000</v>
      </c>
      <c r="E26" s="392">
        <v>10000</v>
      </c>
      <c r="F26" s="393">
        <v>10000</v>
      </c>
      <c r="G26" s="404">
        <f>(744.5*12)+1000</f>
        <v>9934</v>
      </c>
      <c r="H26" s="425">
        <v>9934</v>
      </c>
      <c r="I26" s="426"/>
      <c r="J26" s="228">
        <f t="shared" si="1"/>
        <v>9934</v>
      </c>
      <c r="K26" s="426">
        <f>(744.5*12)+1000</f>
        <v>9934</v>
      </c>
      <c r="L26" s="426">
        <f>(744.5*12)+800</f>
        <v>9734</v>
      </c>
      <c r="M26" s="291">
        <f>790*12</f>
        <v>9480</v>
      </c>
      <c r="N26" s="228">
        <f>790*12</f>
        <v>9480</v>
      </c>
      <c r="O26" s="904" t="s">
        <v>308</v>
      </c>
    </row>
    <row r="27" spans="1:15" ht="31" x14ac:dyDescent="0.35">
      <c r="A27" s="885" t="s">
        <v>309</v>
      </c>
      <c r="B27" s="480"/>
      <c r="C27" s="117"/>
      <c r="D27" s="391"/>
      <c r="E27" s="392">
        <v>12000</v>
      </c>
      <c r="F27" s="393">
        <v>12000</v>
      </c>
      <c r="G27" s="404">
        <v>11367</v>
      </c>
      <c r="H27" s="425">
        <v>11367</v>
      </c>
      <c r="I27" s="426"/>
      <c r="J27" s="228">
        <f t="shared" si="1"/>
        <v>11367</v>
      </c>
      <c r="K27" s="426">
        <v>9400</v>
      </c>
      <c r="L27" s="426">
        <v>9200</v>
      </c>
      <c r="M27" s="291">
        <v>9000</v>
      </c>
      <c r="N27" s="228">
        <v>8000</v>
      </c>
      <c r="O27" s="904" t="s">
        <v>310</v>
      </c>
    </row>
    <row r="28" spans="1:15" ht="16.5" customHeight="1" x14ac:dyDescent="0.35">
      <c r="A28" s="885" t="s">
        <v>311</v>
      </c>
      <c r="B28" s="480">
        <v>4000</v>
      </c>
      <c r="C28" s="117"/>
      <c r="D28" s="391">
        <v>4000</v>
      </c>
      <c r="E28" s="392">
        <v>3500</v>
      </c>
      <c r="F28" s="393"/>
      <c r="G28" s="404">
        <v>0</v>
      </c>
      <c r="H28" s="320"/>
      <c r="I28" s="291"/>
      <c r="J28" s="228">
        <f t="shared" si="1"/>
        <v>0</v>
      </c>
      <c r="K28" s="291">
        <v>0</v>
      </c>
      <c r="L28" s="426">
        <v>1500</v>
      </c>
      <c r="M28" s="291">
        <v>2000</v>
      </c>
      <c r="N28" s="228">
        <v>2000</v>
      </c>
      <c r="O28" s="904"/>
    </row>
    <row r="29" spans="1:15" ht="18" customHeight="1" x14ac:dyDescent="0.35">
      <c r="A29" s="885"/>
      <c r="B29" s="480"/>
      <c r="C29" s="117"/>
      <c r="D29" s="391"/>
      <c r="E29" s="392"/>
      <c r="F29" s="428"/>
      <c r="G29" s="404">
        <v>2500</v>
      </c>
      <c r="H29" s="320">
        <v>2500</v>
      </c>
      <c r="I29" s="291"/>
      <c r="J29" s="228">
        <f t="shared" si="1"/>
        <v>2500</v>
      </c>
      <c r="K29" s="291">
        <v>2500</v>
      </c>
      <c r="L29" s="426">
        <v>2500</v>
      </c>
      <c r="M29" s="291">
        <v>2500</v>
      </c>
      <c r="N29" s="228">
        <v>2500</v>
      </c>
      <c r="O29" s="905" t="s">
        <v>312</v>
      </c>
    </row>
    <row r="30" spans="1:15" ht="15.5" x14ac:dyDescent="0.35">
      <c r="A30" s="885" t="s">
        <v>313</v>
      </c>
      <c r="B30" s="480">
        <v>3500</v>
      </c>
      <c r="C30" s="117"/>
      <c r="D30" s="391">
        <v>3500</v>
      </c>
      <c r="E30" s="392">
        <v>3000</v>
      </c>
      <c r="F30" s="393">
        <v>1450</v>
      </c>
      <c r="G30" s="427">
        <v>1450</v>
      </c>
      <c r="H30" s="425">
        <v>1450</v>
      </c>
      <c r="I30" s="426"/>
      <c r="J30" s="228">
        <f t="shared" si="1"/>
        <v>1450</v>
      </c>
      <c r="K30" s="426">
        <v>1450</v>
      </c>
      <c r="L30" s="426">
        <v>1450</v>
      </c>
      <c r="M30" s="291">
        <v>1450</v>
      </c>
      <c r="N30" s="228">
        <v>1450</v>
      </c>
      <c r="O30" s="896" t="s">
        <v>314</v>
      </c>
    </row>
    <row r="31" spans="1:15" ht="15.5" x14ac:dyDescent="0.35">
      <c r="A31" s="885"/>
      <c r="B31" s="480"/>
      <c r="C31" s="117"/>
      <c r="D31" s="391"/>
      <c r="E31" s="392">
        <v>1000</v>
      </c>
      <c r="F31" s="393"/>
      <c r="G31" s="427">
        <v>1000</v>
      </c>
      <c r="H31" s="425">
        <v>1000</v>
      </c>
      <c r="I31" s="426"/>
      <c r="J31" s="228">
        <f t="shared" si="1"/>
        <v>1000</v>
      </c>
      <c r="K31" s="426">
        <v>1000</v>
      </c>
      <c r="L31" s="426">
        <v>1000</v>
      </c>
      <c r="M31" s="291">
        <v>1000</v>
      </c>
      <c r="N31" s="228">
        <v>1000</v>
      </c>
      <c r="O31" s="898" t="s">
        <v>134</v>
      </c>
    </row>
    <row r="32" spans="1:15" ht="31" x14ac:dyDescent="0.35">
      <c r="A32" s="906" t="s">
        <v>315</v>
      </c>
      <c r="B32" s="510">
        <v>4000</v>
      </c>
      <c r="C32" s="122"/>
      <c r="D32" s="429">
        <v>4000</v>
      </c>
      <c r="E32" s="430">
        <v>3500</v>
      </c>
      <c r="F32" s="393">
        <v>3500</v>
      </c>
      <c r="G32" s="404">
        <v>3800</v>
      </c>
      <c r="H32" s="425">
        <v>3500</v>
      </c>
      <c r="I32" s="426"/>
      <c r="J32" s="228">
        <f t="shared" si="1"/>
        <v>3500</v>
      </c>
      <c r="K32" s="426">
        <v>3500</v>
      </c>
      <c r="L32" s="426">
        <v>3500</v>
      </c>
      <c r="M32" s="301">
        <v>3500</v>
      </c>
      <c r="N32" s="247">
        <v>3000</v>
      </c>
      <c r="O32" s="904" t="s">
        <v>316</v>
      </c>
    </row>
    <row r="33" spans="1:15" ht="15.5" x14ac:dyDescent="0.35">
      <c r="A33" s="907" t="s">
        <v>317</v>
      </c>
      <c r="B33" s="512">
        <f>SUM(B22:B32)</f>
        <v>28300</v>
      </c>
      <c r="C33" s="161"/>
      <c r="D33" s="391">
        <f>SUM(D22:D32)</f>
        <v>28300</v>
      </c>
      <c r="E33" s="431"/>
      <c r="F33" s="431">
        <f t="shared" ref="F33:N33" si="4">SUM(F22:F32)</f>
        <v>29950</v>
      </c>
      <c r="G33" s="402">
        <f t="shared" si="4"/>
        <v>32673</v>
      </c>
      <c r="H33" s="403">
        <f t="shared" si="4"/>
        <v>31423</v>
      </c>
      <c r="I33" s="403">
        <f t="shared" si="4"/>
        <v>612</v>
      </c>
      <c r="J33" s="403">
        <f t="shared" si="4"/>
        <v>32035</v>
      </c>
      <c r="K33" s="403">
        <f t="shared" si="4"/>
        <v>30068</v>
      </c>
      <c r="L33" s="403">
        <f t="shared" si="4"/>
        <v>31375</v>
      </c>
      <c r="M33" s="403">
        <f t="shared" si="4"/>
        <v>31571</v>
      </c>
      <c r="N33" s="403">
        <f t="shared" si="4"/>
        <v>29835.15</v>
      </c>
      <c r="O33" s="908"/>
    </row>
    <row r="34" spans="1:15" ht="15.5" x14ac:dyDescent="0.35">
      <c r="A34" s="909"/>
      <c r="B34" s="714"/>
      <c r="C34" s="715"/>
      <c r="D34" s="716"/>
      <c r="E34" s="716"/>
      <c r="F34" s="716"/>
      <c r="G34" s="717"/>
      <c r="H34" s="718"/>
      <c r="I34" s="719"/>
      <c r="J34" s="719"/>
      <c r="K34" s="719"/>
      <c r="L34" s="719"/>
      <c r="M34" s="719"/>
      <c r="N34" s="719"/>
      <c r="O34" s="910"/>
    </row>
    <row r="35" spans="1:15" ht="15.5" x14ac:dyDescent="0.35">
      <c r="A35" s="883" t="s">
        <v>318</v>
      </c>
      <c r="B35" s="720"/>
      <c r="C35" s="114"/>
      <c r="D35" s="709"/>
      <c r="E35" s="710"/>
      <c r="F35" s="710"/>
      <c r="G35" s="711"/>
      <c r="H35" s="712"/>
      <c r="I35" s="713"/>
      <c r="J35" s="713"/>
      <c r="K35" s="713"/>
      <c r="L35" s="713"/>
      <c r="M35" s="713"/>
      <c r="N35" s="713"/>
      <c r="O35" s="911"/>
    </row>
    <row r="36" spans="1:15" ht="29" x14ac:dyDescent="0.35">
      <c r="A36" s="912" t="s">
        <v>75</v>
      </c>
      <c r="B36" s="721">
        <v>30000</v>
      </c>
      <c r="C36" s="379"/>
      <c r="D36" s="432"/>
      <c r="E36" s="433"/>
      <c r="F36" s="433"/>
      <c r="G36" s="434"/>
      <c r="H36" s="435"/>
      <c r="I36" s="436"/>
      <c r="J36" s="436"/>
      <c r="K36" s="436"/>
      <c r="L36" s="436"/>
      <c r="M36" s="436"/>
      <c r="N36" s="436"/>
      <c r="O36" s="913"/>
    </row>
    <row r="37" spans="1:15" x14ac:dyDescent="0.35">
      <c r="A37" s="914" t="s">
        <v>319</v>
      </c>
      <c r="B37" s="511"/>
      <c r="C37" s="703"/>
      <c r="D37" s="704"/>
      <c r="E37" s="705"/>
      <c r="F37" s="705"/>
      <c r="G37" s="706"/>
      <c r="H37" s="707"/>
      <c r="I37" s="708"/>
      <c r="J37" s="708"/>
      <c r="K37" s="708"/>
      <c r="L37" s="708"/>
      <c r="M37" s="708"/>
      <c r="N37" s="708"/>
      <c r="O37" s="915"/>
    </row>
    <row r="38" spans="1:15" ht="21" x14ac:dyDescent="0.45">
      <c r="A38" s="916" t="s">
        <v>320</v>
      </c>
      <c r="B38" s="568">
        <f>B36+B33+B20+B10</f>
        <v>582053.6</v>
      </c>
      <c r="C38" s="569"/>
      <c r="D38" s="570">
        <f>D10+D33+D20</f>
        <v>447210</v>
      </c>
      <c r="E38" s="570"/>
      <c r="F38" s="571">
        <f>SUM(F10,F20,F33)</f>
        <v>382420</v>
      </c>
      <c r="G38" s="437">
        <f t="shared" ref="G38:N38" si="5">SUM(G10+G20+G33)</f>
        <v>367698.1275</v>
      </c>
      <c r="H38" s="438">
        <f t="shared" si="5"/>
        <v>321109</v>
      </c>
      <c r="I38" s="438">
        <f t="shared" si="5"/>
        <v>103271</v>
      </c>
      <c r="J38" s="438">
        <f t="shared" si="5"/>
        <v>407038.67749999999</v>
      </c>
      <c r="K38" s="438">
        <f t="shared" si="5"/>
        <v>338385.54000000004</v>
      </c>
      <c r="L38" s="438">
        <f t="shared" si="5"/>
        <v>353078.15</v>
      </c>
      <c r="M38" s="438">
        <f t="shared" si="5"/>
        <v>341985</v>
      </c>
      <c r="N38" s="438">
        <f t="shared" si="5"/>
        <v>332830.15000000002</v>
      </c>
      <c r="O38" s="917"/>
    </row>
    <row r="39" spans="1:15" ht="18.5" x14ac:dyDescent="0.45">
      <c r="A39" s="918"/>
      <c r="B39" s="919"/>
      <c r="C39" s="920"/>
      <c r="D39" s="920"/>
      <c r="E39" s="920"/>
      <c r="F39" s="920"/>
      <c r="G39" s="921"/>
      <c r="H39" s="921"/>
      <c r="I39" s="921"/>
      <c r="J39" s="921"/>
      <c r="K39" s="921"/>
      <c r="L39" s="921"/>
      <c r="M39" s="921"/>
      <c r="N39" s="921"/>
      <c r="O39" s="922"/>
    </row>
    <row r="41" spans="1:15" x14ac:dyDescent="0.35">
      <c r="G41" s="4">
        <v>365743</v>
      </c>
    </row>
    <row r="42" spans="1:15" x14ac:dyDescent="0.35">
      <c r="G42" s="11">
        <f>G41-G38</f>
        <v>-1955.1275000000023</v>
      </c>
      <c r="H42" s="11"/>
      <c r="I42" s="11"/>
      <c r="J42" s="11"/>
    </row>
    <row r="48" spans="1:15" x14ac:dyDescent="0.35">
      <c r="M48" s="11"/>
    </row>
  </sheetData>
  <mergeCells count="1">
    <mergeCell ref="A1:B1"/>
  </mergeCells>
  <phoneticPr fontId="35" type="noConversion"/>
  <pageMargins left="0.7" right="0.7" top="0.75" bottom="0.75" header="0.3" footer="0.3"/>
  <pageSetup paperSize="8" scale="81"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59999389629810485"/>
    <pageSetUpPr fitToPage="1"/>
  </sheetPr>
  <dimension ref="A1:L34"/>
  <sheetViews>
    <sheetView zoomScale="70" zoomScaleNormal="70" workbookViewId="0">
      <pane xSplit="1" ySplit="3" topLeftCell="B14" activePane="bottomRight" state="frozen"/>
      <selection pane="topRight" activeCell="B1" sqref="B1"/>
      <selection pane="bottomLeft" activeCell="A4" sqref="A4"/>
      <selection pane="bottomRight" activeCell="B27" sqref="B27"/>
    </sheetView>
  </sheetViews>
  <sheetFormatPr defaultRowHeight="14.5" x14ac:dyDescent="0.35"/>
  <cols>
    <col min="1" max="1" width="60.453125" style="4" customWidth="1"/>
    <col min="2" max="2" width="32.453125" style="184" customWidth="1"/>
    <col min="3" max="3" width="43.81640625" style="534" customWidth="1"/>
    <col min="4" max="4" width="21.1796875" style="55" customWidth="1"/>
    <col min="5" max="5" width="17.81640625" style="55" customWidth="1"/>
    <col min="6" max="6" width="13.54296875" style="4" hidden="1" customWidth="1"/>
    <col min="7" max="7" width="13.81640625" style="4" hidden="1" customWidth="1"/>
    <col min="8" max="8" width="13.453125" style="4" hidden="1" customWidth="1"/>
    <col min="9" max="9" width="14.54296875" style="4" hidden="1" customWidth="1"/>
    <col min="10" max="10" width="11.453125" style="4" hidden="1" customWidth="1"/>
    <col min="11" max="11" width="3.54296875" hidden="1" customWidth="1"/>
    <col min="12" max="12" width="65.81640625" customWidth="1"/>
    <col min="13" max="13" width="27.7265625" customWidth="1"/>
  </cols>
  <sheetData>
    <row r="1" spans="1:12" ht="23.15" customHeight="1" x14ac:dyDescent="0.35">
      <c r="A1" s="817" t="s">
        <v>321</v>
      </c>
      <c r="B1" s="818" t="s">
        <v>4</v>
      </c>
      <c r="C1" s="819" t="s">
        <v>5</v>
      </c>
      <c r="D1" s="820" t="s">
        <v>322</v>
      </c>
      <c r="E1" s="821" t="s">
        <v>258</v>
      </c>
      <c r="F1" s="822"/>
      <c r="G1" s="822"/>
      <c r="H1" s="822"/>
      <c r="I1" s="822"/>
      <c r="J1" s="822"/>
      <c r="K1" s="823">
        <v>2025</v>
      </c>
      <c r="L1" s="824"/>
    </row>
    <row r="2" spans="1:12" ht="36.65" customHeight="1" x14ac:dyDescent="0.35">
      <c r="A2" s="825" t="s">
        <v>323</v>
      </c>
      <c r="B2" s="546"/>
      <c r="C2" s="547"/>
      <c r="D2" s="262"/>
      <c r="E2" s="262"/>
      <c r="F2" s="218"/>
      <c r="G2" s="826"/>
      <c r="H2" s="826"/>
      <c r="I2" s="218"/>
      <c r="J2" s="218"/>
      <c r="K2" s="217"/>
      <c r="L2" s="827"/>
    </row>
    <row r="3" spans="1:12" ht="15.5" x14ac:dyDescent="0.35">
      <c r="A3" s="828"/>
      <c r="B3" s="144"/>
      <c r="C3" s="533"/>
      <c r="D3" s="238"/>
      <c r="E3" s="238"/>
      <c r="F3" s="513" t="s">
        <v>8</v>
      </c>
      <c r="G3" s="514" t="s">
        <v>9</v>
      </c>
      <c r="H3" s="514" t="s">
        <v>10</v>
      </c>
      <c r="I3" s="514" t="s">
        <v>11</v>
      </c>
      <c r="J3" s="514" t="s">
        <v>12</v>
      </c>
      <c r="K3" s="515" t="s">
        <v>324</v>
      </c>
      <c r="L3" s="829" t="s">
        <v>14</v>
      </c>
    </row>
    <row r="4" spans="1:12" ht="77.150000000000006" customHeight="1" x14ac:dyDescent="0.35">
      <c r="A4" s="830" t="s">
        <v>325</v>
      </c>
      <c r="B4" s="123">
        <v>60000</v>
      </c>
      <c r="C4" s="155" t="s">
        <v>326</v>
      </c>
      <c r="D4" s="468">
        <v>60000</v>
      </c>
      <c r="E4" s="516">
        <v>45000</v>
      </c>
      <c r="F4" s="464">
        <v>45000</v>
      </c>
      <c r="G4" s="464">
        <v>30000</v>
      </c>
      <c r="H4" s="464">
        <v>40000</v>
      </c>
      <c r="I4" s="464">
        <v>55000</v>
      </c>
      <c r="J4" s="464">
        <v>45000</v>
      </c>
      <c r="K4" s="249"/>
      <c r="L4" s="831" t="s">
        <v>327</v>
      </c>
    </row>
    <row r="5" spans="1:12" ht="72.650000000000006" customHeight="1" x14ac:dyDescent="0.35">
      <c r="A5" s="830" t="s">
        <v>328</v>
      </c>
      <c r="B5" s="123">
        <v>10000</v>
      </c>
      <c r="C5" s="155" t="s">
        <v>329</v>
      </c>
      <c r="D5" s="468">
        <v>10000</v>
      </c>
      <c r="E5" s="516">
        <v>5000</v>
      </c>
      <c r="F5" s="464">
        <v>7500</v>
      </c>
      <c r="G5" s="464">
        <v>5200</v>
      </c>
      <c r="H5" s="464">
        <v>5200</v>
      </c>
      <c r="I5" s="464">
        <v>7500</v>
      </c>
      <c r="J5" s="464">
        <v>7500</v>
      </c>
      <c r="K5" s="517" t="s">
        <v>330</v>
      </c>
      <c r="L5" s="832" t="s">
        <v>331</v>
      </c>
    </row>
    <row r="6" spans="1:12" ht="163.5" customHeight="1" x14ac:dyDescent="0.35">
      <c r="A6" s="830" t="s">
        <v>332</v>
      </c>
      <c r="B6" s="123">
        <v>50000</v>
      </c>
      <c r="C6" s="155" t="s">
        <v>333</v>
      </c>
      <c r="D6" s="468">
        <v>18000</v>
      </c>
      <c r="E6" s="516">
        <v>0</v>
      </c>
      <c r="F6" s="464">
        <v>15000</v>
      </c>
      <c r="G6" s="464">
        <v>0</v>
      </c>
      <c r="H6" s="464">
        <v>15000</v>
      </c>
      <c r="I6" s="464">
        <v>16000</v>
      </c>
      <c r="J6" s="464">
        <v>6000</v>
      </c>
      <c r="K6" s="249" t="s">
        <v>334</v>
      </c>
      <c r="L6" s="833" t="s">
        <v>335</v>
      </c>
    </row>
    <row r="7" spans="1:12" ht="85" customHeight="1" x14ac:dyDescent="0.35">
      <c r="A7" s="834" t="s">
        <v>336</v>
      </c>
      <c r="B7" s="126">
        <v>10000</v>
      </c>
      <c r="C7" s="835" t="s">
        <v>337</v>
      </c>
      <c r="D7" s="518">
        <v>10000</v>
      </c>
      <c r="E7" s="526">
        <v>5000</v>
      </c>
      <c r="F7" s="527">
        <v>8000</v>
      </c>
      <c r="G7" s="527">
        <v>8000</v>
      </c>
      <c r="H7" s="527">
        <v>8000</v>
      </c>
      <c r="I7" s="527">
        <v>8000</v>
      </c>
      <c r="J7" s="527"/>
      <c r="K7" s="528" t="s">
        <v>338</v>
      </c>
      <c r="L7" s="836" t="s">
        <v>339</v>
      </c>
    </row>
    <row r="8" spans="1:12" ht="18.649999999999999" customHeight="1" x14ac:dyDescent="0.35">
      <c r="A8" s="837" t="s">
        <v>340</v>
      </c>
      <c r="B8" s="574">
        <f>SUM(B4:B7)</f>
        <v>130000</v>
      </c>
      <c r="C8" s="575"/>
      <c r="D8" s="576">
        <f>SUM(D4:D7)</f>
        <v>98000</v>
      </c>
      <c r="E8" s="577">
        <f>SUM(E4:E7)</f>
        <v>55000</v>
      </c>
      <c r="F8" s="531">
        <f>SUM(F4:F7)</f>
        <v>75500</v>
      </c>
      <c r="G8" s="531">
        <f t="shared" ref="G8:J8" si="0">SUM(G4:G7)</f>
        <v>43200</v>
      </c>
      <c r="H8" s="531">
        <f t="shared" si="0"/>
        <v>68200</v>
      </c>
      <c r="I8" s="531">
        <f t="shared" si="0"/>
        <v>86500</v>
      </c>
      <c r="J8" s="531">
        <f t="shared" si="0"/>
        <v>58500</v>
      </c>
      <c r="K8" s="532"/>
      <c r="L8" s="838"/>
    </row>
    <row r="9" spans="1:12" ht="21" x14ac:dyDescent="0.35">
      <c r="A9" s="839" t="s">
        <v>341</v>
      </c>
      <c r="B9" s="124"/>
      <c r="C9" s="168"/>
      <c r="D9" s="519"/>
      <c r="E9" s="470"/>
      <c r="F9" s="529"/>
      <c r="G9" s="529"/>
      <c r="H9" s="529"/>
      <c r="I9" s="529"/>
      <c r="J9" s="529"/>
      <c r="K9" s="530"/>
      <c r="L9" s="840"/>
    </row>
    <row r="10" spans="1:12" ht="79" customHeight="1" x14ac:dyDescent="0.4">
      <c r="A10" s="830" t="s">
        <v>342</v>
      </c>
      <c r="B10" s="123">
        <v>12000</v>
      </c>
      <c r="C10" s="841" t="s">
        <v>343</v>
      </c>
      <c r="D10" s="468">
        <v>12000</v>
      </c>
      <c r="E10" s="516">
        <v>10000</v>
      </c>
      <c r="F10" s="464">
        <v>10000</v>
      </c>
      <c r="G10" s="464">
        <v>8000</v>
      </c>
      <c r="H10" s="464">
        <v>8000</v>
      </c>
      <c r="I10" s="464">
        <v>10000</v>
      </c>
      <c r="J10" s="464">
        <v>10000</v>
      </c>
      <c r="K10" s="469" t="s">
        <v>344</v>
      </c>
      <c r="L10" s="842" t="s">
        <v>345</v>
      </c>
    </row>
    <row r="11" spans="1:12" ht="126.65" customHeight="1" x14ac:dyDescent="0.4">
      <c r="A11" s="830" t="s">
        <v>346</v>
      </c>
      <c r="B11" s="123">
        <v>20000</v>
      </c>
      <c r="C11" s="843" t="s">
        <v>347</v>
      </c>
      <c r="D11" s="468">
        <v>10000</v>
      </c>
      <c r="E11" s="516">
        <v>8500</v>
      </c>
      <c r="F11" s="464">
        <v>8500</v>
      </c>
      <c r="G11" s="464">
        <v>7500</v>
      </c>
      <c r="H11" s="464">
        <v>7500</v>
      </c>
      <c r="I11" s="464">
        <v>9400</v>
      </c>
      <c r="J11" s="464">
        <v>8400</v>
      </c>
      <c r="K11" s="214" t="s">
        <v>348</v>
      </c>
      <c r="L11" s="844" t="s">
        <v>349</v>
      </c>
    </row>
    <row r="12" spans="1:12" ht="113.25" customHeight="1" x14ac:dyDescent="0.4">
      <c r="A12" s="830" t="s">
        <v>350</v>
      </c>
      <c r="B12" s="123">
        <v>12000</v>
      </c>
      <c r="C12" s="843" t="s">
        <v>351</v>
      </c>
      <c r="D12" s="468">
        <v>12000</v>
      </c>
      <c r="E12" s="516">
        <v>10000</v>
      </c>
      <c r="F12" s="464">
        <v>12500</v>
      </c>
      <c r="G12" s="464">
        <v>11000</v>
      </c>
      <c r="H12" s="464">
        <v>11000</v>
      </c>
      <c r="I12" s="464">
        <v>18200</v>
      </c>
      <c r="J12" s="464">
        <v>10000</v>
      </c>
      <c r="K12" s="520" t="s">
        <v>352</v>
      </c>
      <c r="L12" s="845" t="s">
        <v>353</v>
      </c>
    </row>
    <row r="13" spans="1:12" ht="132" customHeight="1" x14ac:dyDescent="0.4">
      <c r="A13" s="830" t="s">
        <v>354</v>
      </c>
      <c r="B13" s="123">
        <v>5000</v>
      </c>
      <c r="C13" s="843" t="s">
        <v>355</v>
      </c>
      <c r="D13" s="468">
        <v>5000</v>
      </c>
      <c r="E13" s="516">
        <v>2000</v>
      </c>
      <c r="F13" s="464">
        <v>2000</v>
      </c>
      <c r="G13" s="464">
        <v>0</v>
      </c>
      <c r="H13" s="464">
        <v>2000</v>
      </c>
      <c r="I13" s="464">
        <v>3000</v>
      </c>
      <c r="J13" s="464">
        <v>1500</v>
      </c>
      <c r="K13" s="249" t="s">
        <v>356</v>
      </c>
      <c r="L13" s="831" t="s">
        <v>357</v>
      </c>
    </row>
    <row r="14" spans="1:12" ht="85.5" customHeight="1" x14ac:dyDescent="0.4">
      <c r="A14" s="830" t="s">
        <v>358</v>
      </c>
      <c r="B14" s="126">
        <v>5000</v>
      </c>
      <c r="C14" s="843" t="s">
        <v>359</v>
      </c>
      <c r="D14" s="518"/>
      <c r="E14" s="516"/>
      <c r="F14" s="464"/>
      <c r="G14" s="464"/>
      <c r="H14" s="464"/>
      <c r="I14" s="464"/>
      <c r="J14" s="464"/>
      <c r="K14" s="249"/>
      <c r="L14" s="831"/>
    </row>
    <row r="15" spans="1:12" s="4" customFormat="1" ht="104.5" customHeight="1" x14ac:dyDescent="0.35">
      <c r="A15" s="846" t="s">
        <v>360</v>
      </c>
      <c r="B15" s="126">
        <v>5000</v>
      </c>
      <c r="C15" s="835" t="s">
        <v>361</v>
      </c>
      <c r="D15" s="518">
        <v>5000</v>
      </c>
      <c r="E15" s="526"/>
      <c r="F15" s="541">
        <v>1000</v>
      </c>
      <c r="G15" s="542">
        <v>1000</v>
      </c>
      <c r="H15" s="542">
        <v>1000</v>
      </c>
      <c r="I15" s="542">
        <v>2000</v>
      </c>
      <c r="J15" s="542">
        <v>500</v>
      </c>
      <c r="K15" s="543" t="s">
        <v>362</v>
      </c>
      <c r="L15" s="847" t="s">
        <v>363</v>
      </c>
    </row>
    <row r="16" spans="1:12" ht="24" customHeight="1" x14ac:dyDescent="0.35">
      <c r="A16" s="837" t="s">
        <v>364</v>
      </c>
      <c r="B16" s="574">
        <f>SUM(B10:B15)</f>
        <v>59000</v>
      </c>
      <c r="C16" s="575"/>
      <c r="D16" s="576">
        <f>SUM(D10:D15)</f>
        <v>44000</v>
      </c>
      <c r="E16" s="577">
        <f t="shared" ref="E16:J16" si="1">SUM(E9:E15)</f>
        <v>30500</v>
      </c>
      <c r="F16" s="531">
        <f t="shared" si="1"/>
        <v>34000</v>
      </c>
      <c r="G16" s="531">
        <f t="shared" si="1"/>
        <v>27500</v>
      </c>
      <c r="H16" s="531">
        <f t="shared" si="1"/>
        <v>29500</v>
      </c>
      <c r="I16" s="531">
        <f t="shared" si="1"/>
        <v>42600</v>
      </c>
      <c r="J16" s="531">
        <f t="shared" si="1"/>
        <v>30400</v>
      </c>
      <c r="K16" s="545"/>
      <c r="L16" s="848"/>
    </row>
    <row r="17" spans="1:12" ht="28.5" customHeight="1" x14ac:dyDescent="0.35">
      <c r="A17" s="839" t="s">
        <v>365</v>
      </c>
      <c r="B17" s="124"/>
      <c r="C17" s="168"/>
      <c r="D17" s="519"/>
      <c r="E17" s="470"/>
      <c r="F17" s="529"/>
      <c r="G17" s="529"/>
      <c r="H17" s="529"/>
      <c r="I17" s="529"/>
      <c r="J17" s="529"/>
      <c r="K17" s="544"/>
      <c r="L17" s="849"/>
    </row>
    <row r="18" spans="1:12" ht="100" customHeight="1" x14ac:dyDescent="0.35">
      <c r="A18" s="830" t="s">
        <v>366</v>
      </c>
      <c r="B18" s="123">
        <v>5000</v>
      </c>
      <c r="C18" s="535" t="s">
        <v>367</v>
      </c>
      <c r="D18" s="468">
        <v>5000</v>
      </c>
      <c r="E18" s="516">
        <v>4000</v>
      </c>
      <c r="F18" s="464">
        <v>4000</v>
      </c>
      <c r="G18" s="464">
        <v>3500</v>
      </c>
      <c r="H18" s="464">
        <v>4000</v>
      </c>
      <c r="I18" s="464">
        <v>5000</v>
      </c>
      <c r="J18" s="464">
        <v>4000</v>
      </c>
      <c r="K18" s="520" t="s">
        <v>368</v>
      </c>
      <c r="L18" s="850" t="s">
        <v>369</v>
      </c>
    </row>
    <row r="19" spans="1:12" ht="108.65" customHeight="1" x14ac:dyDescent="0.35">
      <c r="A19" s="830" t="s">
        <v>370</v>
      </c>
      <c r="B19" s="123">
        <v>5000</v>
      </c>
      <c r="C19" s="535" t="s">
        <v>371</v>
      </c>
      <c r="D19" s="468">
        <v>5000</v>
      </c>
      <c r="E19" s="516">
        <v>3000</v>
      </c>
      <c r="F19" s="464">
        <v>3000</v>
      </c>
      <c r="G19" s="521">
        <v>0</v>
      </c>
      <c r="H19" s="521">
        <v>0</v>
      </c>
      <c r="I19" s="464">
        <v>1000</v>
      </c>
      <c r="J19" s="464"/>
      <c r="K19" s="520" t="s">
        <v>372</v>
      </c>
      <c r="L19" s="851" t="s">
        <v>373</v>
      </c>
    </row>
    <row r="20" spans="1:12" ht="63.65" customHeight="1" x14ac:dyDescent="0.35">
      <c r="A20" s="852" t="s">
        <v>374</v>
      </c>
      <c r="B20" s="125">
        <v>2000</v>
      </c>
      <c r="C20" s="535" t="s">
        <v>375</v>
      </c>
      <c r="D20" s="522">
        <v>3000</v>
      </c>
      <c r="E20" s="523">
        <v>1500</v>
      </c>
      <c r="F20" s="524">
        <v>1250</v>
      </c>
      <c r="G20" s="524">
        <v>1250</v>
      </c>
      <c r="H20" s="524">
        <v>1250</v>
      </c>
      <c r="I20" s="524">
        <v>1500</v>
      </c>
      <c r="J20" s="524">
        <v>1500</v>
      </c>
      <c r="K20" s="520"/>
      <c r="L20" s="850" t="s">
        <v>376</v>
      </c>
    </row>
    <row r="21" spans="1:12" ht="167.15" customHeight="1" x14ac:dyDescent="0.35">
      <c r="A21" s="830" t="s">
        <v>81</v>
      </c>
      <c r="B21" s="123">
        <v>10000</v>
      </c>
      <c r="C21" s="835" t="s">
        <v>377</v>
      </c>
      <c r="D21" s="468"/>
      <c r="E21" s="516">
        <v>2000</v>
      </c>
      <c r="F21" s="464">
        <v>2000</v>
      </c>
      <c r="G21" s="464">
        <v>2000</v>
      </c>
      <c r="H21" s="464">
        <v>2000</v>
      </c>
      <c r="I21" s="464">
        <v>7500</v>
      </c>
      <c r="J21" s="464"/>
      <c r="K21" s="525"/>
      <c r="L21" s="853" t="s">
        <v>378</v>
      </c>
    </row>
    <row r="22" spans="1:12" ht="100" customHeight="1" x14ac:dyDescent="0.35">
      <c r="A22" s="852" t="s">
        <v>379</v>
      </c>
      <c r="B22" s="125">
        <v>7000</v>
      </c>
      <c r="C22" s="835" t="s">
        <v>380</v>
      </c>
      <c r="D22" s="522"/>
      <c r="E22" s="523">
        <v>2000</v>
      </c>
      <c r="F22" s="524">
        <v>2000</v>
      </c>
      <c r="G22" s="524">
        <v>2500</v>
      </c>
      <c r="H22" s="524">
        <v>2500</v>
      </c>
      <c r="I22" s="228">
        <v>4000</v>
      </c>
      <c r="J22" s="228">
        <v>4000</v>
      </c>
      <c r="K22" s="525" t="s">
        <v>381</v>
      </c>
      <c r="L22" s="853" t="s">
        <v>382</v>
      </c>
    </row>
    <row r="23" spans="1:12" ht="96" x14ac:dyDescent="0.35">
      <c r="A23" s="854" t="s">
        <v>360</v>
      </c>
      <c r="B23" s="125">
        <v>2000</v>
      </c>
      <c r="C23" s="835" t="s">
        <v>361</v>
      </c>
      <c r="D23" s="522">
        <v>22000</v>
      </c>
      <c r="E23" s="523">
        <v>10000</v>
      </c>
      <c r="F23" s="524"/>
      <c r="G23" s="524"/>
      <c r="H23" s="524"/>
      <c r="I23" s="228"/>
      <c r="J23" s="228"/>
      <c r="K23" s="525"/>
      <c r="L23" s="853" t="s">
        <v>383</v>
      </c>
    </row>
    <row r="24" spans="1:12" ht="15.5" x14ac:dyDescent="0.35">
      <c r="A24" s="834"/>
      <c r="B24" s="126"/>
      <c r="C24" s="167"/>
      <c r="D24" s="518"/>
      <c r="E24" s="536"/>
      <c r="F24" s="537">
        <v>0</v>
      </c>
      <c r="G24" s="537">
        <v>0</v>
      </c>
      <c r="H24" s="537">
        <v>0</v>
      </c>
      <c r="I24" s="537">
        <v>10750</v>
      </c>
      <c r="J24" s="419">
        <v>10750</v>
      </c>
      <c r="K24" s="538"/>
      <c r="L24" s="855"/>
    </row>
    <row r="25" spans="1:12" ht="29.5" customHeight="1" x14ac:dyDescent="0.35">
      <c r="A25" s="856" t="s">
        <v>384</v>
      </c>
      <c r="B25" s="578">
        <f>SUM(B18:B24)</f>
        <v>31000</v>
      </c>
      <c r="C25" s="579"/>
      <c r="D25" s="580">
        <f>SUM(D18:D24)</f>
        <v>35000</v>
      </c>
      <c r="E25" s="580">
        <f t="shared" ref="E25" si="2">SUM(E18:E24)</f>
        <v>22500</v>
      </c>
      <c r="F25" s="539"/>
      <c r="G25" s="539"/>
      <c r="H25" s="539"/>
      <c r="I25" s="539"/>
      <c r="J25" s="539"/>
      <c r="K25" s="540"/>
      <c r="L25" s="857"/>
    </row>
    <row r="26" spans="1:12" ht="15.5" x14ac:dyDescent="0.35">
      <c r="A26" s="858"/>
      <c r="B26" s="183"/>
      <c r="C26" s="859"/>
      <c r="D26" s="860"/>
      <c r="E26" s="861"/>
      <c r="F26" s="862"/>
      <c r="G26" s="862"/>
      <c r="H26" s="862"/>
      <c r="I26" s="862"/>
      <c r="J26" s="862"/>
      <c r="K26" s="321"/>
      <c r="L26" s="863"/>
    </row>
    <row r="27" spans="1:12" s="61" customFormat="1" ht="24.65" customHeight="1" x14ac:dyDescent="0.45">
      <c r="A27" s="1165" t="s">
        <v>385</v>
      </c>
      <c r="B27" s="572">
        <f>B25+B16+B8</f>
        <v>220000</v>
      </c>
      <c r="C27" s="864"/>
      <c r="D27" s="573">
        <f>D25+D16+D8</f>
        <v>177000</v>
      </c>
      <c r="E27" s="573">
        <f>E25+E16+E8</f>
        <v>108000</v>
      </c>
      <c r="F27" s="865"/>
      <c r="G27" s="865"/>
      <c r="H27" s="865"/>
      <c r="I27" s="865"/>
      <c r="J27" s="865"/>
      <c r="K27" s="866"/>
      <c r="L27" s="867"/>
    </row>
    <row r="28" spans="1:12" ht="38.15" customHeight="1" x14ac:dyDescent="0.35">
      <c r="A28" s="1166"/>
      <c r="B28" s="868"/>
      <c r="C28" s="869"/>
      <c r="D28" s="870"/>
      <c r="E28" s="870"/>
      <c r="F28" s="871"/>
      <c r="G28" s="871"/>
      <c r="H28" s="871"/>
      <c r="I28" s="871"/>
      <c r="J28" s="871"/>
      <c r="K28" s="872"/>
      <c r="L28" s="873"/>
    </row>
    <row r="30" spans="1:12" ht="38.5" customHeight="1" x14ac:dyDescent="0.35"/>
    <row r="31" spans="1:12" ht="39" customHeight="1" x14ac:dyDescent="0.35"/>
    <row r="32" spans="1:12" ht="42" customHeight="1" x14ac:dyDescent="0.35"/>
    <row r="33" ht="50.15" customHeight="1" x14ac:dyDescent="0.35"/>
    <row r="34" ht="20.149999999999999" customHeight="1" x14ac:dyDescent="0.35"/>
  </sheetData>
  <mergeCells count="1">
    <mergeCell ref="A27:A28"/>
  </mergeCells>
  <pageMargins left="0.7" right="0.7" top="0.75" bottom="0.75" header="0.3" footer="0.3"/>
  <pageSetup paperSize="8" scale="37" orientation="landscape"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39997558519241921"/>
    <pageSetUpPr fitToPage="1"/>
  </sheetPr>
  <dimension ref="A1:L41"/>
  <sheetViews>
    <sheetView zoomScale="85" zoomScaleNormal="85" workbookViewId="0">
      <pane xSplit="1" ySplit="3" topLeftCell="B4" activePane="bottomRight" state="frozen"/>
      <selection pane="topRight" activeCell="B1" sqref="B1"/>
      <selection pane="bottomLeft" activeCell="A4" sqref="A4"/>
      <selection pane="bottomRight" sqref="A1:K23"/>
    </sheetView>
  </sheetViews>
  <sheetFormatPr defaultRowHeight="14.5" x14ac:dyDescent="0.35"/>
  <cols>
    <col min="1" max="1" width="45.1796875" customWidth="1"/>
    <col min="2" max="2" width="23.453125" style="184" customWidth="1"/>
    <col min="3" max="3" width="45.1796875" customWidth="1"/>
    <col min="4" max="4" width="17.7265625" style="59" customWidth="1"/>
    <col min="5" max="5" width="13.453125" style="14" customWidth="1"/>
    <col min="6" max="7" width="12.54296875" hidden="1" customWidth="1"/>
    <col min="8" max="8" width="12.1796875" hidden="1" customWidth="1"/>
    <col min="9" max="10" width="12.81640625" hidden="1" customWidth="1"/>
    <col min="11" max="11" width="54.81640625" customWidth="1"/>
    <col min="12" max="12" width="15.453125" customWidth="1"/>
  </cols>
  <sheetData>
    <row r="1" spans="1:12" ht="42" x14ac:dyDescent="0.5">
      <c r="A1" s="586" t="s">
        <v>386</v>
      </c>
      <c r="B1" s="162" t="s">
        <v>4</v>
      </c>
      <c r="C1" s="111" t="s">
        <v>5</v>
      </c>
      <c r="D1" s="341" t="s">
        <v>174</v>
      </c>
      <c r="E1" s="342" t="s">
        <v>7</v>
      </c>
      <c r="F1" s="343" t="s">
        <v>8</v>
      </c>
      <c r="G1" s="344" t="s">
        <v>9</v>
      </c>
      <c r="H1" s="344" t="s">
        <v>10</v>
      </c>
      <c r="I1" s="344" t="s">
        <v>11</v>
      </c>
      <c r="J1" s="344" t="s">
        <v>12</v>
      </c>
      <c r="K1" s="345" t="s">
        <v>14</v>
      </c>
    </row>
    <row r="2" spans="1:12" ht="15.5" x14ac:dyDescent="0.35">
      <c r="A2" s="84"/>
      <c r="B2" s="183"/>
      <c r="C2" s="85"/>
      <c r="D2" s="346"/>
      <c r="E2" s="347"/>
      <c r="F2" s="321"/>
      <c r="G2" s="208"/>
      <c r="H2" s="208"/>
      <c r="I2" s="321"/>
      <c r="J2" s="321"/>
      <c r="K2" s="322"/>
    </row>
    <row r="3" spans="1:12" ht="15.5" x14ac:dyDescent="0.35">
      <c r="A3" s="26" t="s">
        <v>387</v>
      </c>
      <c r="B3" s="144"/>
      <c r="C3" s="134"/>
      <c r="D3" s="284"/>
      <c r="E3" s="348"/>
      <c r="F3" s="349"/>
      <c r="G3" s="349"/>
      <c r="H3" s="349"/>
      <c r="I3" s="349"/>
      <c r="J3" s="349"/>
      <c r="K3" s="350"/>
      <c r="L3" s="24"/>
    </row>
    <row r="4" spans="1:12" ht="15.5" x14ac:dyDescent="0.35">
      <c r="A4" s="84" t="s">
        <v>388</v>
      </c>
      <c r="B4" s="183">
        <f>D4+(D4*6%)</f>
        <v>109180</v>
      </c>
      <c r="C4" s="85" t="s">
        <v>280</v>
      </c>
      <c r="D4" s="351">
        <v>103000</v>
      </c>
      <c r="E4" s="352">
        <v>100000</v>
      </c>
      <c r="F4" s="353">
        <v>93515.4</v>
      </c>
      <c r="G4" s="353">
        <v>99501.61</v>
      </c>
      <c r="H4" s="353">
        <v>91269</v>
      </c>
      <c r="I4" s="353">
        <v>83293.52</v>
      </c>
      <c r="J4" s="354">
        <v>86668.41</v>
      </c>
      <c r="K4" s="323" t="s">
        <v>389</v>
      </c>
      <c r="L4" s="12"/>
    </row>
    <row r="5" spans="1:12" ht="15.5" x14ac:dyDescent="0.35">
      <c r="A5" s="20"/>
      <c r="B5" s="183"/>
      <c r="C5" s="85"/>
      <c r="D5" s="351"/>
      <c r="E5" s="347"/>
      <c r="F5" s="353" t="e">
        <f>-(F4+#REF!)*0.05</f>
        <v>#REF!</v>
      </c>
      <c r="G5" s="353" t="e">
        <f>-(G4+#REF!)*0.05</f>
        <v>#REF!</v>
      </c>
      <c r="H5" s="353"/>
      <c r="I5" s="353"/>
      <c r="J5" s="354"/>
      <c r="K5" s="355" t="s">
        <v>390</v>
      </c>
      <c r="L5" s="12"/>
    </row>
    <row r="6" spans="1:12" ht="15.5" x14ac:dyDescent="0.35">
      <c r="A6" s="20"/>
      <c r="B6" s="183"/>
      <c r="C6" s="85"/>
      <c r="D6" s="351">
        <v>1500</v>
      </c>
      <c r="E6" s="347"/>
      <c r="F6" s="353"/>
      <c r="G6" s="353"/>
      <c r="H6" s="353"/>
      <c r="I6" s="353"/>
      <c r="J6" s="354"/>
      <c r="K6" s="355" t="s">
        <v>391</v>
      </c>
      <c r="L6" s="12"/>
    </row>
    <row r="7" spans="1:12" ht="15.5" x14ac:dyDescent="0.35">
      <c r="A7" s="86" t="s">
        <v>392</v>
      </c>
      <c r="B7" s="70">
        <f>SUM(B4:B6)</f>
        <v>109180</v>
      </c>
      <c r="C7" s="170"/>
      <c r="D7" s="324">
        <f>SUM(D4:D6)</f>
        <v>104500</v>
      </c>
      <c r="E7" s="325">
        <f>SUM(E4:E5)</f>
        <v>100000</v>
      </c>
      <c r="F7" s="326" t="e">
        <f>SUM(F4:F5)</f>
        <v>#REF!</v>
      </c>
      <c r="G7" s="326" t="e">
        <f>SUM(G4:G5)</f>
        <v>#REF!</v>
      </c>
      <c r="H7" s="326">
        <f>SUM(H4:H4)</f>
        <v>91269</v>
      </c>
      <c r="I7" s="326">
        <f>SUM(I4:I4)</f>
        <v>83293.52</v>
      </c>
      <c r="J7" s="327">
        <f>SUM(J4:J4)</f>
        <v>86668.41</v>
      </c>
      <c r="K7" s="328"/>
      <c r="L7" s="12"/>
    </row>
    <row r="8" spans="1:12" ht="15.5" x14ac:dyDescent="0.35">
      <c r="A8" s="84"/>
      <c r="B8" s="183"/>
      <c r="C8" s="85"/>
      <c r="D8" s="351"/>
      <c r="E8" s="347"/>
      <c r="F8" s="353"/>
      <c r="G8" s="353"/>
      <c r="H8" s="353"/>
      <c r="I8" s="353"/>
      <c r="J8" s="354"/>
      <c r="K8" s="322"/>
      <c r="L8" s="12"/>
    </row>
    <row r="9" spans="1:12" ht="15.5" x14ac:dyDescent="0.35">
      <c r="A9" s="26" t="s">
        <v>393</v>
      </c>
      <c r="B9" s="144"/>
      <c r="C9" s="134"/>
      <c r="D9" s="329"/>
      <c r="E9" s="209"/>
      <c r="F9" s="330"/>
      <c r="G9" s="330"/>
      <c r="H9" s="330"/>
      <c r="I9" s="330"/>
      <c r="J9" s="331"/>
      <c r="K9" s="213"/>
      <c r="L9" s="12"/>
    </row>
    <row r="10" spans="1:12" ht="15.5" x14ac:dyDescent="0.35">
      <c r="A10" s="62" t="s">
        <v>394</v>
      </c>
      <c r="B10" s="265"/>
      <c r="C10" s="87"/>
      <c r="D10" s="332"/>
      <c r="E10" s="227"/>
      <c r="F10" s="250"/>
      <c r="G10" s="250"/>
      <c r="H10" s="250"/>
      <c r="I10" s="250"/>
      <c r="J10" s="291"/>
      <c r="K10" s="322"/>
    </row>
    <row r="11" spans="1:12" ht="15.5" x14ac:dyDescent="0.35">
      <c r="A11" s="63" t="s">
        <v>198</v>
      </c>
      <c r="B11" s="265">
        <v>1000</v>
      </c>
      <c r="C11" s="135"/>
      <c r="D11" s="332">
        <v>300</v>
      </c>
      <c r="E11" s="333">
        <v>150</v>
      </c>
      <c r="F11" s="334">
        <v>150</v>
      </c>
      <c r="G11" s="334">
        <v>150</v>
      </c>
      <c r="H11" s="334">
        <v>250</v>
      </c>
      <c r="I11" s="334">
        <v>250</v>
      </c>
      <c r="J11" s="228">
        <v>250</v>
      </c>
      <c r="K11" s="322"/>
    </row>
    <row r="12" spans="1:12" ht="15.5" x14ac:dyDescent="0.35">
      <c r="A12" s="63" t="s">
        <v>395</v>
      </c>
      <c r="B12" s="265">
        <v>1000</v>
      </c>
      <c r="C12" s="135" t="s">
        <v>396</v>
      </c>
      <c r="D12" s="332">
        <v>2800</v>
      </c>
      <c r="E12" s="333">
        <v>2500</v>
      </c>
      <c r="F12" s="334">
        <v>2241</v>
      </c>
      <c r="G12" s="334">
        <v>2241</v>
      </c>
      <c r="H12" s="334">
        <v>2241</v>
      </c>
      <c r="I12" s="334">
        <f>J12*1.02</f>
        <v>2197.3248000000003</v>
      </c>
      <c r="J12" s="228">
        <f>(176*12)*1.02</f>
        <v>2154.2400000000002</v>
      </c>
      <c r="K12" s="335" t="s">
        <v>397</v>
      </c>
    </row>
    <row r="13" spans="1:12" ht="31" x14ac:dyDescent="0.35">
      <c r="A13" s="698" t="s">
        <v>398</v>
      </c>
      <c r="B13" s="700">
        <v>5000</v>
      </c>
      <c r="C13" s="699" t="s">
        <v>399</v>
      </c>
      <c r="D13" s="336">
        <v>100</v>
      </c>
      <c r="E13" s="333">
        <v>100</v>
      </c>
      <c r="F13" s="334">
        <v>100</v>
      </c>
      <c r="G13" s="334">
        <v>100</v>
      </c>
      <c r="H13" s="334">
        <v>150</v>
      </c>
      <c r="I13" s="334">
        <v>150</v>
      </c>
      <c r="J13" s="228">
        <v>150</v>
      </c>
      <c r="K13" s="356" t="s">
        <v>400</v>
      </c>
    </row>
    <row r="14" spans="1:12" ht="15.5" x14ac:dyDescent="0.35">
      <c r="A14" s="63" t="s">
        <v>401</v>
      </c>
      <c r="B14" s="265">
        <v>500</v>
      </c>
      <c r="C14" s="135"/>
      <c r="D14" s="336">
        <v>500</v>
      </c>
      <c r="E14" s="333">
        <v>500</v>
      </c>
      <c r="F14" s="334">
        <v>750</v>
      </c>
      <c r="G14" s="334">
        <v>750</v>
      </c>
      <c r="H14" s="334">
        <v>1000</v>
      </c>
      <c r="I14" s="334">
        <v>1200</v>
      </c>
      <c r="J14" s="228">
        <v>1200</v>
      </c>
      <c r="K14" s="322"/>
    </row>
    <row r="15" spans="1:12" ht="15.5" x14ac:dyDescent="0.35">
      <c r="A15" s="63" t="s">
        <v>206</v>
      </c>
      <c r="B15" s="265">
        <v>300</v>
      </c>
      <c r="C15" s="135"/>
      <c r="D15" s="336">
        <v>100</v>
      </c>
      <c r="E15" s="333">
        <v>100</v>
      </c>
      <c r="F15" s="334">
        <v>100</v>
      </c>
      <c r="G15" s="334">
        <v>100</v>
      </c>
      <c r="H15" s="334">
        <v>100</v>
      </c>
      <c r="I15" s="334">
        <v>100</v>
      </c>
      <c r="J15" s="228">
        <v>100</v>
      </c>
      <c r="K15" s="322"/>
    </row>
    <row r="16" spans="1:12" ht="15.5" x14ac:dyDescent="0.35">
      <c r="A16" s="63" t="s">
        <v>402</v>
      </c>
      <c r="B16" s="265"/>
      <c r="C16" s="135"/>
      <c r="D16" s="332"/>
      <c r="E16" s="333"/>
      <c r="F16" s="334">
        <v>0</v>
      </c>
      <c r="G16" s="334">
        <v>0</v>
      </c>
      <c r="H16" s="334">
        <v>0</v>
      </c>
      <c r="I16" s="334"/>
      <c r="J16" s="228"/>
      <c r="K16" s="337"/>
    </row>
    <row r="17" spans="1:11" ht="15.5" x14ac:dyDescent="0.35">
      <c r="A17" s="63" t="s">
        <v>403</v>
      </c>
      <c r="B17" s="265">
        <v>1500</v>
      </c>
      <c r="C17" s="135"/>
      <c r="D17" s="332"/>
      <c r="E17" s="333"/>
      <c r="F17" s="334">
        <v>150</v>
      </c>
      <c r="G17" s="334">
        <v>150</v>
      </c>
      <c r="H17" s="334">
        <v>150</v>
      </c>
      <c r="I17" s="334">
        <v>150</v>
      </c>
      <c r="J17" s="228">
        <v>150</v>
      </c>
      <c r="K17" s="322"/>
    </row>
    <row r="18" spans="1:11" ht="15.5" x14ac:dyDescent="0.35">
      <c r="A18" s="698" t="s">
        <v>404</v>
      </c>
      <c r="B18" s="701">
        <v>5000</v>
      </c>
      <c r="C18" s="171"/>
      <c r="D18" s="338"/>
      <c r="E18" s="333"/>
      <c r="F18" s="339">
        <v>100</v>
      </c>
      <c r="G18" s="339">
        <v>125</v>
      </c>
      <c r="H18" s="339">
        <v>150</v>
      </c>
      <c r="I18" s="339">
        <v>300</v>
      </c>
      <c r="J18" s="340">
        <v>200</v>
      </c>
      <c r="K18" s="357" t="s">
        <v>405</v>
      </c>
    </row>
    <row r="19" spans="1:11" ht="15.5" x14ac:dyDescent="0.35">
      <c r="A19" s="88" t="s">
        <v>406</v>
      </c>
      <c r="B19" s="183">
        <v>3000</v>
      </c>
      <c r="C19" s="172"/>
      <c r="D19" s="351">
        <v>2900</v>
      </c>
      <c r="E19" s="347">
        <v>2800</v>
      </c>
      <c r="F19" s="334">
        <v>2650</v>
      </c>
      <c r="G19" s="334">
        <v>2650</v>
      </c>
      <c r="H19" s="334">
        <v>2650</v>
      </c>
      <c r="I19" s="334">
        <v>2800</v>
      </c>
      <c r="J19" s="228">
        <v>2650</v>
      </c>
      <c r="K19" s="322" t="s">
        <v>407</v>
      </c>
    </row>
    <row r="20" spans="1:11" ht="15.5" x14ac:dyDescent="0.35">
      <c r="A20" s="698" t="s">
        <v>408</v>
      </c>
      <c r="B20" s="702">
        <v>3000</v>
      </c>
      <c r="C20" s="85"/>
      <c r="D20" s="351">
        <v>500</v>
      </c>
      <c r="E20" s="347">
        <v>1000</v>
      </c>
      <c r="F20" s="334">
        <v>812</v>
      </c>
      <c r="G20" s="334">
        <v>762</v>
      </c>
      <c r="H20" s="334">
        <v>728</v>
      </c>
      <c r="I20" s="334">
        <v>675</v>
      </c>
      <c r="J20" s="228">
        <f>47699*0.01</f>
        <v>476.99</v>
      </c>
      <c r="K20" s="355" t="s">
        <v>409</v>
      </c>
    </row>
    <row r="21" spans="1:11" ht="15.5" x14ac:dyDescent="0.35">
      <c r="A21" s="86" t="s">
        <v>410</v>
      </c>
      <c r="B21" s="70">
        <f>SUM(B11:B20)</f>
        <v>20300</v>
      </c>
      <c r="C21" s="170"/>
      <c r="D21" s="324">
        <f>SUM(D11:D20)</f>
        <v>7200</v>
      </c>
      <c r="E21" s="325">
        <f t="shared" ref="E21:J21" si="0">SUM(E19:E20)</f>
        <v>3800</v>
      </c>
      <c r="F21" s="326">
        <f t="shared" si="0"/>
        <v>3462</v>
      </c>
      <c r="G21" s="326">
        <f t="shared" si="0"/>
        <v>3412</v>
      </c>
      <c r="H21" s="326">
        <f t="shared" si="0"/>
        <v>3378</v>
      </c>
      <c r="I21" s="326">
        <f t="shared" si="0"/>
        <v>3475</v>
      </c>
      <c r="J21" s="327">
        <f t="shared" si="0"/>
        <v>3126.99</v>
      </c>
      <c r="K21" s="328"/>
    </row>
    <row r="22" spans="1:11" ht="16" thickBot="1" x14ac:dyDescent="0.4">
      <c r="A22" s="84"/>
      <c r="B22" s="183"/>
      <c r="C22" s="85"/>
      <c r="D22" s="351"/>
      <c r="E22" s="347"/>
      <c r="F22" s="353"/>
      <c r="G22" s="353"/>
      <c r="H22" s="353"/>
      <c r="I22" s="353"/>
      <c r="J22" s="321"/>
      <c r="K22" s="322"/>
    </row>
    <row r="23" spans="1:11" s="4" customFormat="1" ht="22" customHeight="1" thickBot="1" x14ac:dyDescent="0.4">
      <c r="A23" s="583" t="s">
        <v>411</v>
      </c>
      <c r="B23" s="584">
        <f>B7+B21</f>
        <v>129480</v>
      </c>
      <c r="C23" s="585"/>
      <c r="D23" s="358">
        <f>D21+D7</f>
        <v>111700</v>
      </c>
      <c r="E23" s="359">
        <f>E21+E7</f>
        <v>103800</v>
      </c>
      <c r="F23" s="360" t="e">
        <f>SUM(F7+#REF!+F21)</f>
        <v>#REF!</v>
      </c>
      <c r="G23" s="360" t="e">
        <f>SUM(G7+#REF!+G21)</f>
        <v>#REF!</v>
      </c>
      <c r="H23" s="360" t="e">
        <f>SUM(H7+#REF!+H21)</f>
        <v>#REF!</v>
      </c>
      <c r="I23" s="360" t="e">
        <f>SUM(I7+#REF!+I21)</f>
        <v>#REF!</v>
      </c>
      <c r="J23" s="360" t="e">
        <f>SUM(J7+#REF!+J21)</f>
        <v>#REF!</v>
      </c>
      <c r="K23" s="361"/>
    </row>
    <row r="32" spans="1:11" x14ac:dyDescent="0.35">
      <c r="I32" s="2"/>
    </row>
    <row r="38" spans="12:12" x14ac:dyDescent="0.35">
      <c r="L38" s="3"/>
    </row>
    <row r="39" spans="12:12" x14ac:dyDescent="0.35">
      <c r="L39" s="3"/>
    </row>
    <row r="40" spans="12:12" x14ac:dyDescent="0.35">
      <c r="L40" s="3"/>
    </row>
    <row r="41" spans="12:12" x14ac:dyDescent="0.35">
      <c r="L41" s="3"/>
    </row>
  </sheetData>
  <pageMargins left="0.7" right="0.7" top="0.75" bottom="0.75" header="0.3" footer="0.3"/>
  <pageSetup paperSize="8" scale="97" orientation="landscape"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249977111117893"/>
    <pageSetUpPr fitToPage="1"/>
  </sheetPr>
  <dimension ref="A1:L47"/>
  <sheetViews>
    <sheetView zoomScale="85" zoomScaleNormal="85" workbookViewId="0">
      <pane xSplit="1" ySplit="3" topLeftCell="B4" activePane="bottomRight" state="frozen"/>
      <selection pane="topRight" activeCell="B1" sqref="B1"/>
      <selection pane="bottomLeft" activeCell="A4" sqref="A4"/>
      <selection pane="bottomRight" activeCell="C34" sqref="C34"/>
    </sheetView>
  </sheetViews>
  <sheetFormatPr defaultColWidth="8.7265625" defaultRowHeight="15.5" x14ac:dyDescent="0.35"/>
  <cols>
    <col min="1" max="1" width="50.81640625" style="93" customWidth="1"/>
    <col min="2" max="2" width="23.54296875" style="182" customWidth="1"/>
    <col min="3" max="3" width="50.81640625" style="89" customWidth="1"/>
    <col min="4" max="4" width="23.81640625" style="132" customWidth="1"/>
    <col min="5" max="5" width="13.81640625" style="55" customWidth="1"/>
    <col min="6" max="6" width="13.81640625" style="90" hidden="1" customWidth="1"/>
    <col min="7" max="7" width="13.1796875" style="90" hidden="1" customWidth="1"/>
    <col min="8" max="8" width="14.1796875" style="90" hidden="1" customWidth="1"/>
    <col min="9" max="9" width="13.54296875" style="90" hidden="1" customWidth="1"/>
    <col min="10" max="10" width="13.1796875" style="90" hidden="1" customWidth="1"/>
    <col min="11" max="11" width="59.453125" style="90" customWidth="1"/>
    <col min="12" max="16384" width="8.7265625" style="90"/>
  </cols>
  <sheetData>
    <row r="1" spans="1:12" ht="36" customHeight="1" x14ac:dyDescent="0.35">
      <c r="A1" s="587" t="s">
        <v>412</v>
      </c>
      <c r="B1" s="593"/>
      <c r="C1" s="594"/>
      <c r="D1" s="595" t="s">
        <v>6</v>
      </c>
      <c r="E1" s="285"/>
      <c r="F1" s="286"/>
      <c r="G1" s="286"/>
      <c r="H1" s="286"/>
      <c r="I1" s="286"/>
      <c r="J1" s="286"/>
      <c r="K1" s="287"/>
    </row>
    <row r="2" spans="1:12" ht="55" customHeight="1" x14ac:dyDescent="0.35">
      <c r="A2" s="588" t="s">
        <v>413</v>
      </c>
      <c r="B2" s="317" t="s">
        <v>4</v>
      </c>
      <c r="C2" s="314" t="s">
        <v>5</v>
      </c>
      <c r="D2" s="308"/>
      <c r="E2" s="238" t="s">
        <v>7</v>
      </c>
      <c r="F2" s="288" t="s">
        <v>8</v>
      </c>
      <c r="G2" s="240" t="s">
        <v>9</v>
      </c>
      <c r="H2" s="240" t="s">
        <v>10</v>
      </c>
      <c r="I2" s="240" t="s">
        <v>11</v>
      </c>
      <c r="J2" s="240" t="s">
        <v>12</v>
      </c>
      <c r="K2" s="241" t="s">
        <v>14</v>
      </c>
    </row>
    <row r="3" spans="1:12" x14ac:dyDescent="0.35">
      <c r="A3" s="25" t="s">
        <v>173</v>
      </c>
      <c r="C3" s="93"/>
      <c r="D3" s="596"/>
      <c r="E3" s="597"/>
      <c r="F3" s="598"/>
      <c r="G3" s="598"/>
      <c r="H3" s="598"/>
      <c r="I3" s="598"/>
      <c r="J3" s="598"/>
      <c r="K3" s="599"/>
      <c r="L3" s="94"/>
    </row>
    <row r="4" spans="1:12" ht="43.5" customHeight="1" x14ac:dyDescent="0.35">
      <c r="A4" s="62" t="s">
        <v>414</v>
      </c>
      <c r="B4" s="225">
        <v>170000</v>
      </c>
      <c r="C4" s="87" t="s">
        <v>415</v>
      </c>
      <c r="D4" s="226">
        <v>170000</v>
      </c>
      <c r="E4" s="289">
        <v>125000</v>
      </c>
      <c r="F4" s="290">
        <v>117784</v>
      </c>
      <c r="G4" s="290">
        <v>120947.75</v>
      </c>
      <c r="H4" s="290">
        <v>116046</v>
      </c>
      <c r="I4" s="290">
        <v>109885</v>
      </c>
      <c r="J4" s="290">
        <v>101550</v>
      </c>
      <c r="K4" s="600" t="s">
        <v>416</v>
      </c>
      <c r="L4" s="95"/>
    </row>
    <row r="5" spans="1:12" ht="26.15" customHeight="1" x14ac:dyDescent="0.35">
      <c r="A5" s="62" t="s">
        <v>417</v>
      </c>
      <c r="B5" s="225">
        <f>(110000*85%)</f>
        <v>93500</v>
      </c>
      <c r="C5" s="87" t="s">
        <v>418</v>
      </c>
      <c r="D5" s="226">
        <v>55000</v>
      </c>
      <c r="E5" s="289">
        <v>45000</v>
      </c>
      <c r="F5" s="290">
        <v>0</v>
      </c>
      <c r="G5" s="290">
        <v>0</v>
      </c>
      <c r="H5" s="290">
        <v>0</v>
      </c>
      <c r="I5" s="290">
        <v>29652.04</v>
      </c>
      <c r="J5" s="290"/>
      <c r="K5" s="600" t="s">
        <v>450</v>
      </c>
      <c r="L5" s="96"/>
    </row>
    <row r="6" spans="1:12" ht="25" customHeight="1" x14ac:dyDescent="0.35">
      <c r="A6" s="62" t="s">
        <v>419</v>
      </c>
      <c r="B6" s="225">
        <v>55000</v>
      </c>
      <c r="C6" s="87" t="s">
        <v>418</v>
      </c>
      <c r="D6" s="226">
        <v>70000</v>
      </c>
      <c r="E6" s="227"/>
      <c r="F6" s="291">
        <v>0</v>
      </c>
      <c r="G6" s="291">
        <f>-G4*0.05</f>
        <v>-6047.3875000000007</v>
      </c>
      <c r="H6" s="291"/>
      <c r="I6" s="291"/>
      <c r="J6" s="291"/>
      <c r="K6" s="231" t="s">
        <v>420</v>
      </c>
      <c r="L6" s="96"/>
    </row>
    <row r="7" spans="1:12" ht="41.5" customHeight="1" x14ac:dyDescent="0.35">
      <c r="A7" s="62" t="s">
        <v>421</v>
      </c>
      <c r="B7" s="225">
        <v>40000</v>
      </c>
      <c r="C7" s="155" t="s">
        <v>422</v>
      </c>
      <c r="D7" s="226"/>
      <c r="E7" s="227"/>
      <c r="F7" s="320"/>
      <c r="G7" s="320"/>
      <c r="H7" s="320"/>
      <c r="I7" s="320"/>
      <c r="J7" s="320"/>
      <c r="K7" s="231"/>
      <c r="L7" s="96"/>
    </row>
    <row r="8" spans="1:12" ht="41.5" customHeight="1" x14ac:dyDescent="0.35">
      <c r="A8" s="62" t="s">
        <v>423</v>
      </c>
      <c r="B8" s="225">
        <v>100000</v>
      </c>
      <c r="C8" s="155" t="s">
        <v>451</v>
      </c>
      <c r="D8" s="226"/>
      <c r="E8" s="227"/>
      <c r="F8" s="320"/>
      <c r="G8" s="320"/>
      <c r="H8" s="320"/>
      <c r="I8" s="320"/>
      <c r="J8" s="320"/>
      <c r="K8" s="231"/>
      <c r="L8" s="96"/>
    </row>
    <row r="9" spans="1:12" ht="21" x14ac:dyDescent="0.35">
      <c r="A9" s="589" t="s">
        <v>424</v>
      </c>
      <c r="B9" s="590">
        <f>SUM(B4:B8)</f>
        <v>458500</v>
      </c>
      <c r="C9" s="591"/>
      <c r="D9" s="233">
        <f>SUM(D4:D6)</f>
        <v>295000</v>
      </c>
      <c r="E9" s="292">
        <f>SUM(E4:E6)</f>
        <v>170000</v>
      </c>
      <c r="F9" s="293">
        <f t="shared" ref="F9:J9" si="0">SUM(F4:F6)</f>
        <v>117784</v>
      </c>
      <c r="G9" s="293">
        <f t="shared" si="0"/>
        <v>114900.3625</v>
      </c>
      <c r="H9" s="293">
        <f t="shared" si="0"/>
        <v>116046</v>
      </c>
      <c r="I9" s="293">
        <f t="shared" si="0"/>
        <v>139537.04</v>
      </c>
      <c r="J9" s="293">
        <f t="shared" si="0"/>
        <v>101550</v>
      </c>
      <c r="K9" s="294"/>
      <c r="L9" s="96"/>
    </row>
    <row r="10" spans="1:12" x14ac:dyDescent="0.35">
      <c r="A10" s="62"/>
      <c r="B10" s="225"/>
      <c r="C10" s="87"/>
      <c r="D10" s="226"/>
      <c r="E10" s="227"/>
      <c r="F10" s="291"/>
      <c r="G10" s="291"/>
      <c r="H10" s="291"/>
      <c r="I10" s="291"/>
      <c r="J10" s="291"/>
      <c r="K10" s="231"/>
    </row>
    <row r="11" spans="1:12" x14ac:dyDescent="0.35">
      <c r="A11" s="25" t="s">
        <v>425</v>
      </c>
      <c r="B11" s="144"/>
      <c r="C11" s="19"/>
      <c r="D11" s="309"/>
      <c r="E11" s="238"/>
      <c r="F11" s="295"/>
      <c r="G11" s="295"/>
      <c r="H11" s="295"/>
      <c r="I11" s="295"/>
      <c r="J11" s="295"/>
      <c r="K11" s="241"/>
    </row>
    <row r="12" spans="1:12" x14ac:dyDescent="0.35">
      <c r="A12" s="64" t="s">
        <v>426</v>
      </c>
      <c r="B12" s="267">
        <v>0</v>
      </c>
      <c r="C12" s="251"/>
      <c r="D12" s="309">
        <v>0</v>
      </c>
      <c r="E12" s="296"/>
      <c r="F12" s="297"/>
      <c r="G12" s="297"/>
      <c r="H12" s="297"/>
      <c r="I12" s="297"/>
      <c r="J12" s="297"/>
      <c r="K12" s="601" t="s">
        <v>426</v>
      </c>
    </row>
    <row r="13" spans="1:12" ht="15.75" customHeight="1" x14ac:dyDescent="0.35">
      <c r="A13" s="62" t="s">
        <v>427</v>
      </c>
      <c r="B13" s="225">
        <v>5000</v>
      </c>
      <c r="C13" s="87"/>
      <c r="D13" s="226">
        <v>5000</v>
      </c>
      <c r="E13" s="227">
        <v>200</v>
      </c>
      <c r="F13" s="291">
        <v>200</v>
      </c>
      <c r="G13" s="291">
        <v>200</v>
      </c>
      <c r="H13" s="291">
        <v>600</v>
      </c>
      <c r="I13" s="291">
        <v>600</v>
      </c>
      <c r="J13" s="291">
        <v>600</v>
      </c>
      <c r="K13" s="602" t="s">
        <v>427</v>
      </c>
    </row>
    <row r="14" spans="1:12" ht="15.75" customHeight="1" x14ac:dyDescent="0.35">
      <c r="A14" s="62" t="s">
        <v>428</v>
      </c>
      <c r="B14" s="225">
        <v>1000</v>
      </c>
      <c r="C14" s="87"/>
      <c r="D14" s="226">
        <v>500</v>
      </c>
      <c r="E14" s="227">
        <v>300</v>
      </c>
      <c r="F14" s="291">
        <v>300</v>
      </c>
      <c r="G14" s="291">
        <v>300</v>
      </c>
      <c r="H14" s="291">
        <v>400</v>
      </c>
      <c r="I14" s="291">
        <v>500</v>
      </c>
      <c r="J14" s="291">
        <v>500</v>
      </c>
      <c r="K14" s="602" t="s">
        <v>428</v>
      </c>
    </row>
    <row r="15" spans="1:12" ht="15.75" customHeight="1" x14ac:dyDescent="0.35">
      <c r="A15" s="62" t="s">
        <v>429</v>
      </c>
      <c r="B15" s="225">
        <v>6000</v>
      </c>
      <c r="C15" s="87"/>
      <c r="D15" s="226">
        <v>6000</v>
      </c>
      <c r="E15" s="227">
        <v>1800</v>
      </c>
      <c r="F15" s="291">
        <v>1799.8920000000003</v>
      </c>
      <c r="G15" s="291">
        <v>1799.8920000000003</v>
      </c>
      <c r="H15" s="291">
        <v>1799.8920000000003</v>
      </c>
      <c r="I15" s="291">
        <v>1799.8920000000003</v>
      </c>
      <c r="J15" s="291">
        <v>1764.6000000000001</v>
      </c>
      <c r="K15" s="602" t="s">
        <v>429</v>
      </c>
    </row>
    <row r="16" spans="1:12" ht="15.75" customHeight="1" x14ac:dyDescent="0.35">
      <c r="A16" s="62" t="s">
        <v>430</v>
      </c>
      <c r="B16" s="225">
        <v>2000</v>
      </c>
      <c r="C16" s="87"/>
      <c r="D16" s="226">
        <v>1200</v>
      </c>
      <c r="E16" s="227">
        <v>1300</v>
      </c>
      <c r="F16" s="291">
        <v>1270</v>
      </c>
      <c r="G16" s="291">
        <v>1270</v>
      </c>
      <c r="H16" s="291">
        <v>1270</v>
      </c>
      <c r="I16" s="291">
        <v>1500</v>
      </c>
      <c r="J16" s="291">
        <v>1500</v>
      </c>
      <c r="K16" s="602" t="s">
        <v>430</v>
      </c>
    </row>
    <row r="17" spans="1:11" ht="15.75" customHeight="1" x14ac:dyDescent="0.35">
      <c r="A17" s="62" t="s">
        <v>150</v>
      </c>
      <c r="B17" s="225">
        <v>5000</v>
      </c>
      <c r="C17" s="87"/>
      <c r="D17" s="226"/>
      <c r="E17" s="227"/>
      <c r="F17" s="291">
        <v>0</v>
      </c>
      <c r="G17" s="291">
        <v>0</v>
      </c>
      <c r="H17" s="291">
        <v>0</v>
      </c>
      <c r="I17" s="291">
        <v>0</v>
      </c>
      <c r="J17" s="291"/>
      <c r="K17" s="602" t="s">
        <v>150</v>
      </c>
    </row>
    <row r="18" spans="1:11" ht="15.75" customHeight="1" x14ac:dyDescent="0.35">
      <c r="A18" s="62" t="s">
        <v>431</v>
      </c>
      <c r="B18" s="225">
        <v>500</v>
      </c>
      <c r="C18" s="87"/>
      <c r="D18" s="226">
        <v>300</v>
      </c>
      <c r="E18" s="227">
        <v>100</v>
      </c>
      <c r="F18" s="291">
        <v>400</v>
      </c>
      <c r="G18" s="291">
        <v>400</v>
      </c>
      <c r="H18" s="291">
        <v>400</v>
      </c>
      <c r="I18" s="291">
        <v>400</v>
      </c>
      <c r="J18" s="291">
        <v>200</v>
      </c>
      <c r="K18" s="602" t="s">
        <v>431</v>
      </c>
    </row>
    <row r="19" spans="1:11" ht="15.75" customHeight="1" x14ac:dyDescent="0.35">
      <c r="A19" s="62" t="s">
        <v>432</v>
      </c>
      <c r="B19" s="225">
        <v>3000</v>
      </c>
      <c r="C19" s="87"/>
      <c r="D19" s="226">
        <v>3000</v>
      </c>
      <c r="E19" s="227">
        <v>1170</v>
      </c>
      <c r="F19" s="291">
        <v>1170</v>
      </c>
      <c r="G19" s="291">
        <v>1170</v>
      </c>
      <c r="H19" s="291">
        <v>1170</v>
      </c>
      <c r="I19" s="291">
        <v>1320</v>
      </c>
      <c r="J19" s="291">
        <v>1320</v>
      </c>
      <c r="K19" s="602" t="s">
        <v>432</v>
      </c>
    </row>
    <row r="20" spans="1:11" ht="27" customHeight="1" x14ac:dyDescent="0.35">
      <c r="A20" s="97" t="s">
        <v>433</v>
      </c>
      <c r="B20" s="163">
        <v>1000</v>
      </c>
      <c r="C20" s="174"/>
      <c r="D20" s="310">
        <v>1000</v>
      </c>
      <c r="E20" s="298"/>
      <c r="F20" s="291">
        <v>150</v>
      </c>
      <c r="G20" s="291">
        <v>250</v>
      </c>
      <c r="H20" s="291">
        <v>300</v>
      </c>
      <c r="I20" s="291">
        <v>500</v>
      </c>
      <c r="J20" s="299">
        <v>250</v>
      </c>
      <c r="K20" s="603" t="s">
        <v>434</v>
      </c>
    </row>
    <row r="21" spans="1:11" ht="30.75" customHeight="1" x14ac:dyDescent="0.35">
      <c r="A21" s="64" t="s">
        <v>435</v>
      </c>
      <c r="B21" s="266">
        <v>5000</v>
      </c>
      <c r="C21" s="251"/>
      <c r="D21" s="252">
        <v>5000</v>
      </c>
      <c r="E21" s="300">
        <v>3000</v>
      </c>
      <c r="F21" s="301">
        <v>2500</v>
      </c>
      <c r="G21" s="301">
        <v>0</v>
      </c>
      <c r="H21" s="301">
        <v>0</v>
      </c>
      <c r="I21" s="301">
        <v>5000</v>
      </c>
      <c r="J21" s="301">
        <v>4700</v>
      </c>
      <c r="K21" s="601" t="s">
        <v>435</v>
      </c>
    </row>
    <row r="22" spans="1:11" ht="17.25" customHeight="1" x14ac:dyDescent="0.35">
      <c r="A22" s="64" t="s">
        <v>134</v>
      </c>
      <c r="B22" s="266">
        <v>5000</v>
      </c>
      <c r="C22" s="251"/>
      <c r="D22" s="252">
        <v>3500</v>
      </c>
      <c r="E22" s="300" t="s">
        <v>127</v>
      </c>
      <c r="F22" s="301">
        <v>0</v>
      </c>
      <c r="G22" s="301">
        <v>0</v>
      </c>
      <c r="H22" s="301">
        <v>0</v>
      </c>
      <c r="I22" s="301"/>
      <c r="J22" s="301"/>
      <c r="K22" s="601" t="s">
        <v>134</v>
      </c>
    </row>
    <row r="23" spans="1:11" ht="17.25" customHeight="1" x14ac:dyDescent="0.35">
      <c r="A23" s="64" t="s">
        <v>436</v>
      </c>
      <c r="B23" s="266">
        <v>5000</v>
      </c>
      <c r="C23" s="251"/>
      <c r="D23" s="252"/>
      <c r="E23" s="300"/>
      <c r="F23" s="664"/>
      <c r="G23" s="664"/>
      <c r="H23" s="664"/>
      <c r="I23" s="664"/>
      <c r="J23" s="664"/>
      <c r="K23" s="665"/>
    </row>
    <row r="24" spans="1:11" x14ac:dyDescent="0.35">
      <c r="A24" s="91" t="s">
        <v>437</v>
      </c>
      <c r="B24" s="70">
        <f>SUM(B12:B23)</f>
        <v>38500</v>
      </c>
      <c r="C24" s="99"/>
      <c r="D24" s="233">
        <f>SUM(D12:D22)</f>
        <v>25500</v>
      </c>
      <c r="E24" s="302">
        <f t="shared" ref="E24:J24" si="1">SUM(E21:E22)</f>
        <v>3000</v>
      </c>
      <c r="F24" s="303">
        <f t="shared" si="1"/>
        <v>2500</v>
      </c>
      <c r="G24" s="303">
        <f t="shared" si="1"/>
        <v>0</v>
      </c>
      <c r="H24" s="303">
        <f t="shared" si="1"/>
        <v>0</v>
      </c>
      <c r="I24" s="304">
        <f t="shared" si="1"/>
        <v>5000</v>
      </c>
      <c r="J24" s="304">
        <f t="shared" si="1"/>
        <v>4700</v>
      </c>
      <c r="K24" s="294"/>
    </row>
    <row r="25" spans="1:11" x14ac:dyDescent="0.35">
      <c r="A25" s="62"/>
      <c r="B25" s="225"/>
      <c r="C25" s="87"/>
      <c r="D25" s="226"/>
      <c r="E25" s="227"/>
      <c r="F25" s="291"/>
      <c r="G25" s="291"/>
      <c r="H25" s="291"/>
      <c r="I25" s="291"/>
      <c r="J25" s="291"/>
      <c r="K25" s="231"/>
    </row>
    <row r="26" spans="1:11" ht="31" customHeight="1" thickBot="1" x14ac:dyDescent="0.4">
      <c r="A26" s="592" t="s">
        <v>438</v>
      </c>
      <c r="B26" s="604">
        <f>B9+B24</f>
        <v>497000</v>
      </c>
      <c r="C26" s="605"/>
      <c r="D26" s="606">
        <f>D9+D24</f>
        <v>320500</v>
      </c>
      <c r="E26" s="305"/>
      <c r="F26" s="306" t="e">
        <f>SUM(F9,#REF!,F24)</f>
        <v>#REF!</v>
      </c>
      <c r="G26" s="306" t="e">
        <f>SUM(G9,#REF!,G24)</f>
        <v>#REF!</v>
      </c>
      <c r="H26" s="306" t="e">
        <f>SUM(H9,#REF!,H24)</f>
        <v>#REF!</v>
      </c>
      <c r="I26" s="306" t="e">
        <f>SUM(I9,#REF!,I24)</f>
        <v>#REF!</v>
      </c>
      <c r="J26" s="306" t="e">
        <f>SUM(J9,#REF!,J24)</f>
        <v>#REF!</v>
      </c>
      <c r="K26" s="307"/>
    </row>
    <row r="27" spans="1:11" ht="18.5" x14ac:dyDescent="0.35">
      <c r="A27" s="65"/>
      <c r="B27" s="183"/>
      <c r="C27" s="74"/>
      <c r="D27" s="311"/>
      <c r="E27" s="56"/>
      <c r="F27" s="22"/>
      <c r="G27" s="22"/>
      <c r="H27" s="22"/>
      <c r="I27" s="23"/>
      <c r="J27" s="23"/>
      <c r="K27" s="22"/>
    </row>
    <row r="28" spans="1:11" s="98" customFormat="1" ht="18.5" x14ac:dyDescent="0.35">
      <c r="A28" s="66"/>
      <c r="B28" s="318"/>
      <c r="C28" s="315"/>
      <c r="D28" s="312"/>
      <c r="E28" s="57"/>
      <c r="F28" s="7"/>
      <c r="G28" s="7"/>
      <c r="H28" s="7"/>
      <c r="I28" s="8"/>
      <c r="J28" s="8"/>
      <c r="K28" s="7"/>
    </row>
    <row r="29" spans="1:11" x14ac:dyDescent="0.35">
      <c r="A29" s="133"/>
      <c r="B29" s="319"/>
      <c r="C29" s="316"/>
      <c r="D29" s="313"/>
      <c r="E29" s="35"/>
      <c r="F29" s="92"/>
      <c r="G29" s="92"/>
      <c r="H29" s="92"/>
    </row>
    <row r="39" spans="2:3" ht="23.5" x14ac:dyDescent="0.35">
      <c r="C39" s="269"/>
    </row>
    <row r="47" spans="2:3" x14ac:dyDescent="0.35">
      <c r="B47" s="582"/>
    </row>
  </sheetData>
  <pageMargins left="0.7" right="0.7" top="0.75" bottom="0.75" header="0.3" footer="0.3"/>
  <pageSetup paperSize="8" scale="86" orientation="landscape" r:id="rId1"/>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2" tint="-0.499984740745262"/>
    <pageSetUpPr fitToPage="1"/>
  </sheetPr>
  <dimension ref="A1:K13"/>
  <sheetViews>
    <sheetView zoomScale="85" zoomScaleNormal="85" workbookViewId="0">
      <pane xSplit="1" ySplit="3" topLeftCell="B4" activePane="bottomRight" state="frozen"/>
      <selection pane="topRight" activeCell="B1" sqref="B1"/>
      <selection pane="bottomLeft" activeCell="A4" sqref="A4"/>
      <selection pane="bottomRight" activeCell="C28" sqref="C28"/>
    </sheetView>
  </sheetViews>
  <sheetFormatPr defaultRowHeight="14.5" x14ac:dyDescent="0.35"/>
  <cols>
    <col min="1" max="1" width="54.26953125" customWidth="1"/>
    <col min="2" max="2" width="27.54296875" customWidth="1"/>
    <col min="3" max="3" width="40.54296875" customWidth="1"/>
    <col min="4" max="4" width="14.54296875" customWidth="1"/>
    <col min="5" max="5" width="16.1796875" customWidth="1"/>
    <col min="6" max="6" width="16.81640625" hidden="1" customWidth="1"/>
    <col min="7" max="7" width="11.1796875" hidden="1" customWidth="1"/>
    <col min="8" max="8" width="10.453125" hidden="1" customWidth="1"/>
    <col min="9" max="9" width="16.81640625" hidden="1" customWidth="1"/>
    <col min="10" max="10" width="11" hidden="1" customWidth="1"/>
    <col min="11" max="11" width="17.7265625" customWidth="1"/>
  </cols>
  <sheetData>
    <row r="1" spans="1:11" ht="21.5" thickBot="1" x14ac:dyDescent="0.55000000000000004">
      <c r="A1" s="642" t="s">
        <v>439</v>
      </c>
      <c r="D1" s="5"/>
      <c r="E1" s="5"/>
      <c r="F1" s="5"/>
      <c r="G1" s="5"/>
      <c r="H1" s="5"/>
      <c r="I1" s="5"/>
      <c r="J1" s="5"/>
      <c r="K1" s="5"/>
    </row>
    <row r="2" spans="1:11" ht="21" x14ac:dyDescent="0.5">
      <c r="A2" s="643" t="s">
        <v>440</v>
      </c>
      <c r="B2" s="111" t="s">
        <v>56</v>
      </c>
      <c r="C2" s="111" t="s">
        <v>98</v>
      </c>
      <c r="D2" s="613"/>
      <c r="E2" s="613"/>
      <c r="F2" s="614"/>
      <c r="G2" s="614"/>
      <c r="H2" s="614"/>
      <c r="I2" s="614"/>
      <c r="J2" s="614"/>
      <c r="K2" s="380"/>
    </row>
    <row r="3" spans="1:11" ht="15.5" x14ac:dyDescent="0.35">
      <c r="A3" s="21"/>
      <c r="B3" s="28"/>
      <c r="C3" s="28"/>
      <c r="D3" s="615" t="s">
        <v>441</v>
      </c>
      <c r="E3" s="616" t="s">
        <v>442</v>
      </c>
      <c r="F3" s="389" t="s">
        <v>8</v>
      </c>
      <c r="G3" s="390" t="s">
        <v>9</v>
      </c>
      <c r="H3" s="390" t="s">
        <v>10</v>
      </c>
      <c r="I3" s="390" t="s">
        <v>11</v>
      </c>
      <c r="J3" s="390" t="s">
        <v>12</v>
      </c>
      <c r="K3" s="617" t="s">
        <v>324</v>
      </c>
    </row>
    <row r="4" spans="1:11" ht="15.5" x14ac:dyDescent="0.35">
      <c r="A4" s="100"/>
      <c r="B4" s="638"/>
      <c r="C4" s="610"/>
      <c r="D4" s="618"/>
      <c r="E4" s="619"/>
      <c r="F4" s="620"/>
      <c r="G4" s="620"/>
      <c r="H4" s="620"/>
      <c r="I4" s="620"/>
      <c r="J4" s="620"/>
      <c r="K4" s="621"/>
    </row>
    <row r="5" spans="1:11" ht="15.5" x14ac:dyDescent="0.35">
      <c r="A5" s="101" t="s">
        <v>443</v>
      </c>
      <c r="B5" s="641"/>
      <c r="C5" s="611"/>
      <c r="D5" s="622"/>
      <c r="E5" s="623"/>
      <c r="F5" s="624"/>
      <c r="G5" s="624"/>
      <c r="H5" s="624"/>
      <c r="I5" s="624"/>
      <c r="J5" s="624"/>
      <c r="K5" s="625"/>
    </row>
    <row r="6" spans="1:11" ht="15.5" x14ac:dyDescent="0.35">
      <c r="A6" s="100" t="s">
        <v>444</v>
      </c>
      <c r="B6" s="641"/>
      <c r="C6" s="610"/>
      <c r="D6" s="618">
        <v>0</v>
      </c>
      <c r="E6" s="619">
        <v>6000</v>
      </c>
      <c r="F6" s="626">
        <v>2000</v>
      </c>
      <c r="G6" s="620"/>
      <c r="H6" s="620"/>
      <c r="I6" s="620"/>
      <c r="J6" s="620"/>
      <c r="K6" s="627" t="s">
        <v>445</v>
      </c>
    </row>
    <row r="7" spans="1:11" ht="15.5" x14ac:dyDescent="0.35">
      <c r="A7" s="101"/>
      <c r="B7" s="641"/>
      <c r="C7" s="611"/>
      <c r="D7" s="622"/>
      <c r="E7" s="623"/>
      <c r="F7" s="624"/>
      <c r="G7" s="624"/>
      <c r="H7" s="624"/>
      <c r="I7" s="628"/>
      <c r="J7" s="628"/>
      <c r="K7" s="621"/>
    </row>
    <row r="8" spans="1:11" ht="21.65" customHeight="1" x14ac:dyDescent="0.35">
      <c r="A8" s="100" t="s">
        <v>446</v>
      </c>
      <c r="B8" s="640">
        <v>25000</v>
      </c>
      <c r="C8" s="610" t="s">
        <v>447</v>
      </c>
      <c r="D8" s="618">
        <v>15000</v>
      </c>
      <c r="E8" s="619"/>
      <c r="F8" s="620"/>
      <c r="G8" s="620"/>
      <c r="H8" s="620"/>
      <c r="I8" s="626"/>
      <c r="J8" s="626"/>
      <c r="K8" s="621" t="s">
        <v>448</v>
      </c>
    </row>
    <row r="9" spans="1:11" ht="16" customHeight="1" x14ac:dyDescent="0.35">
      <c r="A9" s="100"/>
      <c r="B9" s="641"/>
      <c r="C9" s="610"/>
      <c r="D9" s="618"/>
      <c r="E9" s="619"/>
      <c r="F9" s="626"/>
      <c r="G9" s="620"/>
      <c r="H9" s="620"/>
      <c r="I9" s="626"/>
      <c r="J9" s="626"/>
      <c r="K9" s="627"/>
    </row>
    <row r="10" spans="1:11" ht="16.5" customHeight="1" x14ac:dyDescent="0.35">
      <c r="A10" s="100"/>
      <c r="B10" s="641"/>
      <c r="C10" s="610"/>
      <c r="D10" s="618"/>
      <c r="E10" s="619"/>
      <c r="F10" s="620"/>
      <c r="G10" s="620"/>
      <c r="H10" s="620"/>
      <c r="I10" s="620"/>
      <c r="J10" s="620"/>
      <c r="K10" s="621"/>
    </row>
    <row r="11" spans="1:11" ht="18.75" customHeight="1" x14ac:dyDescent="0.35">
      <c r="A11" s="100"/>
      <c r="B11" s="641"/>
      <c r="C11" s="610"/>
      <c r="D11" s="618"/>
      <c r="E11" s="619"/>
      <c r="F11" s="620"/>
      <c r="G11" s="620"/>
      <c r="H11" s="620"/>
      <c r="I11" s="629">
        <v>1500</v>
      </c>
      <c r="J11" s="626">
        <v>0</v>
      </c>
      <c r="K11" s="627"/>
    </row>
    <row r="12" spans="1:11" ht="15.5" x14ac:dyDescent="0.35">
      <c r="A12" s="102"/>
      <c r="B12" s="639"/>
      <c r="C12" s="612"/>
      <c r="D12" s="630"/>
      <c r="E12" s="631"/>
      <c r="F12" s="632"/>
      <c r="G12" s="632"/>
      <c r="H12" s="632"/>
      <c r="I12" s="632"/>
      <c r="J12" s="632"/>
      <c r="K12" s="633"/>
    </row>
    <row r="13" spans="1:11" ht="30.65" customHeight="1" thickBot="1" x14ac:dyDescent="0.4">
      <c r="A13" s="644" t="s">
        <v>449</v>
      </c>
      <c r="B13" s="645">
        <f>SUM(B8:B12)</f>
        <v>25000</v>
      </c>
      <c r="C13" s="646"/>
      <c r="D13" s="634">
        <f>SUM(D5:D12)</f>
        <v>15000</v>
      </c>
      <c r="E13" s="635">
        <f>SUM(E6:E12)</f>
        <v>6000</v>
      </c>
      <c r="F13" s="636" t="e">
        <f>#REF!</f>
        <v>#REF!</v>
      </c>
      <c r="G13" s="636" t="e">
        <f>#REF!</f>
        <v>#REF!</v>
      </c>
      <c r="H13" s="636" t="e">
        <f>#REF!</f>
        <v>#REF!</v>
      </c>
      <c r="I13" s="636" t="e">
        <f>#REF!</f>
        <v>#REF!</v>
      </c>
      <c r="J13" s="636" t="e">
        <f>#REF!</f>
        <v>#REF!</v>
      </c>
      <c r="K13" s="637"/>
    </row>
  </sheetData>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12</vt:i4>
      </vt:variant>
    </vt:vector>
  </HeadingPairs>
  <TitlesOfParts>
    <vt:vector size="24" baseType="lpstr">
      <vt:lpstr>Summary</vt:lpstr>
      <vt:lpstr>Explanatory Notes</vt:lpstr>
      <vt:lpstr>Representation</vt:lpstr>
      <vt:lpstr>Advocacy</vt:lpstr>
      <vt:lpstr>Events &amp; Food &amp; Drinks Students</vt:lpstr>
      <vt:lpstr>Student Welfare Projects</vt:lpstr>
      <vt:lpstr>Clubs &amp; Societies Grants &amp; Ins</vt:lpstr>
      <vt:lpstr>Sport &amp; Rec Operations</vt:lpstr>
      <vt:lpstr> Sport Competitions &amp; Activitie</vt:lpstr>
      <vt:lpstr>Media Marketig &amp; Comms</vt:lpstr>
      <vt:lpstr>Management &amp; Administration</vt:lpstr>
      <vt:lpstr>Refit  Relocate Offices</vt:lpstr>
      <vt:lpstr>' Sport Competitions &amp; Activitie'!Print_Area</vt:lpstr>
      <vt:lpstr>Advocacy!Print_Area</vt:lpstr>
      <vt:lpstr>'Clubs &amp; Societies Grants &amp; Ins'!Print_Area</vt:lpstr>
      <vt:lpstr>'Events &amp; Food &amp; Drinks Students'!Print_Area</vt:lpstr>
      <vt:lpstr>'Explanatory Notes'!Print_Area</vt:lpstr>
      <vt:lpstr>'Management &amp; Administration'!Print_Area</vt:lpstr>
      <vt:lpstr>'Media Marketig &amp; Comms'!Print_Area</vt:lpstr>
      <vt:lpstr>'Refit  Relocate Offices'!Print_Area</vt:lpstr>
      <vt:lpstr>Representation!Print_Area</vt:lpstr>
      <vt:lpstr>'Sport &amp; Rec Operations'!Print_Area</vt:lpstr>
      <vt:lpstr>'Student Welfare Projects'!Print_Area</vt:lpstr>
      <vt:lpstr>Summary!Print_Area</vt:lpstr>
    </vt:vector>
  </TitlesOfParts>
  <Manager/>
  <Company>James Cook University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Edward Harridge</dc:creator>
  <cp:keywords/>
  <dc:description/>
  <cp:lastModifiedBy>Jeff Jimmieson</cp:lastModifiedBy>
  <cp:revision/>
  <cp:lastPrinted>2026-08-05T02:00:20Z</cp:lastPrinted>
  <dcterms:created xsi:type="dcterms:W3CDTF">2015-03-03T02:14:02Z</dcterms:created>
  <dcterms:modified xsi:type="dcterms:W3CDTF">2026-08-10T22:41:39Z</dcterms:modified>
  <cp:category/>
  <cp:contentStatus/>
</cp:coreProperties>
</file>